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46" windowWidth="15480" windowHeight="9675" tabRatio="605" activeTab="0"/>
  </bookViews>
  <sheets>
    <sheet name="Cheese Survey March 2006" sheetId="1" r:id="rId1"/>
    <sheet name="Summary" sheetId="2" r:id="rId2"/>
    <sheet name="Labelling" sheetId="3" r:id="rId3"/>
    <sheet name="Brie" sheetId="4" r:id="rId4"/>
    <sheet name="Camembert" sheetId="5" r:id="rId5"/>
    <sheet name="Cottage" sheetId="6" r:id="rId6"/>
    <sheet name="Edam" sheetId="7" r:id="rId7"/>
    <sheet name="Emmental" sheetId="8" r:id="rId8"/>
    <sheet name="Feta" sheetId="9" r:id="rId9"/>
    <sheet name="Goat" sheetId="10" r:id="rId10"/>
    <sheet name="Gruyere" sheetId="11" r:id="rId11"/>
    <sheet name="Kids" sheetId="12" r:id="rId12"/>
    <sheet name="Mature Cheddar" sheetId="13" r:id="rId13"/>
    <sheet name="Medium Cheddar" sheetId="14" r:id="rId14"/>
    <sheet name="Mild Cheddar" sheetId="15" r:id="rId15"/>
    <sheet name="Mozzarella" sheetId="16" r:id="rId16"/>
    <sheet name="Parmesan" sheetId="17" r:id="rId17"/>
    <sheet name="Ricotta" sheetId="18" r:id="rId18"/>
    <sheet name="Spread" sheetId="19" r:id="rId19"/>
    <sheet name="Stilton" sheetId="20" r:id="rId20"/>
  </sheets>
  <definedNames>
    <definedName name="_xlnm.Print_Area" localSheetId="11">'Kids'!$A$1:$U$11</definedName>
  </definedNames>
  <calcPr fullCalcOnLoad="1"/>
</workbook>
</file>

<file path=xl/sharedStrings.xml><?xml version="1.0" encoding="utf-8"?>
<sst xmlns="http://schemas.openxmlformats.org/spreadsheetml/2006/main" count="4086" uniqueCount="360">
  <si>
    <t>Type</t>
  </si>
  <si>
    <t>Salt (g) per portion</t>
  </si>
  <si>
    <t>Sodium (g) per portion</t>
  </si>
  <si>
    <t>Information obtained</t>
  </si>
  <si>
    <t>Date</t>
  </si>
  <si>
    <t>Sodium (g) per 100g</t>
  </si>
  <si>
    <t>Marks &amp; Spencer</t>
  </si>
  <si>
    <t>no info</t>
  </si>
  <si>
    <t>Waitrose</t>
  </si>
  <si>
    <t>Asda</t>
  </si>
  <si>
    <t>Iceland</t>
  </si>
  <si>
    <t>Co-op</t>
  </si>
  <si>
    <t>Tesco</t>
  </si>
  <si>
    <t>n/a</t>
  </si>
  <si>
    <t>Company</t>
  </si>
  <si>
    <t>2 = had to telephone or email customer services</t>
  </si>
  <si>
    <t>1=  No label information only available on website</t>
  </si>
  <si>
    <t>Salt (g) per 100g</t>
  </si>
  <si>
    <t>Front of pack labelling</t>
  </si>
  <si>
    <t>Salt labelled (Y/N)</t>
  </si>
  <si>
    <t>Morrison's</t>
  </si>
  <si>
    <t>Y</t>
  </si>
  <si>
    <t>Mature Cheddar</t>
  </si>
  <si>
    <t>Medium Cheddar</t>
  </si>
  <si>
    <t>N</t>
  </si>
  <si>
    <t>Mild Cheddar</t>
  </si>
  <si>
    <t>Grated mild cheddar</t>
  </si>
  <si>
    <t>1/2 fat red cheese</t>
  </si>
  <si>
    <t>1/2 fat mature coloured cheese</t>
  </si>
  <si>
    <t>Dutch Edam</t>
  </si>
  <si>
    <t>Double Gloucester</t>
  </si>
  <si>
    <t xml:space="preserve">Brie - Mild and Creamy </t>
  </si>
  <si>
    <t>Gruyere Swiss</t>
  </si>
  <si>
    <t>Grated parmesan</t>
  </si>
  <si>
    <t>Greek Feta</t>
  </si>
  <si>
    <t>Ricotta</t>
  </si>
  <si>
    <t>The Best Gorgonzola</t>
  </si>
  <si>
    <t>check</t>
  </si>
  <si>
    <t>Quantock Gold Cheddar</t>
  </si>
  <si>
    <t>Ravens Oak Goats</t>
  </si>
  <si>
    <t>Bavarian Smoked Processed Cheese</t>
  </si>
  <si>
    <t>Grated cheese - mature</t>
  </si>
  <si>
    <t>Grated cheese - medium</t>
  </si>
  <si>
    <t>Grated cheese - mild coloured</t>
  </si>
  <si>
    <t>Cheddar slices mature white</t>
  </si>
  <si>
    <t>Cheddar slices mild white</t>
  </si>
  <si>
    <t>Blue Stilton</t>
  </si>
  <si>
    <t>Bavarian Smoked Cheese</t>
  </si>
  <si>
    <t>Soft White Cheese</t>
  </si>
  <si>
    <t>Half pot</t>
  </si>
  <si>
    <t>Somerfield</t>
  </si>
  <si>
    <t>Parmesan</t>
  </si>
  <si>
    <t>Stilton</t>
  </si>
  <si>
    <t>Brie</t>
  </si>
  <si>
    <t>Gruyere</t>
  </si>
  <si>
    <t xml:space="preserve">Good Intentions' Cottage Cheese </t>
  </si>
  <si>
    <t>Feta</t>
  </si>
  <si>
    <t>Gorgonzola</t>
  </si>
  <si>
    <t>Sainsbury's</t>
  </si>
  <si>
    <t>Creamy Stilton</t>
  </si>
  <si>
    <t>Somerset Brie</t>
  </si>
  <si>
    <t>Mild French Brie</t>
  </si>
  <si>
    <t>French Normandy Camembert</t>
  </si>
  <si>
    <t>Somerset Camembert</t>
  </si>
  <si>
    <t>Edam</t>
  </si>
  <si>
    <t>Cottage Cheese</t>
  </si>
  <si>
    <t>Kraft</t>
  </si>
  <si>
    <t>Dairylea Triangles</t>
  </si>
  <si>
    <t>1 Triangle</t>
  </si>
  <si>
    <t>30g</t>
  </si>
  <si>
    <t>Philadelphia Cheese spread</t>
  </si>
  <si>
    <t>French Ripe Brie</t>
  </si>
  <si>
    <t>Saint Agur</t>
  </si>
  <si>
    <t>Wenslydale</t>
  </si>
  <si>
    <t>n</t>
  </si>
  <si>
    <t>50g</t>
  </si>
  <si>
    <t>Perfectly Balanced Cottage Cheese</t>
  </si>
  <si>
    <t>Healthy Living Extra Light Cheese Spread</t>
  </si>
  <si>
    <t>Cheese Spread</t>
  </si>
  <si>
    <t>Finest Mature Blue Stilton</t>
  </si>
  <si>
    <t>Finest Brie de Meaux</t>
  </si>
  <si>
    <t>French Brie</t>
  </si>
  <si>
    <t>French Camembert</t>
  </si>
  <si>
    <t>French Traditional Normandy Camembert</t>
  </si>
  <si>
    <t>Mature Farmhouse Cheddar</t>
  </si>
  <si>
    <t>Cathedral City</t>
  </si>
  <si>
    <t>Value Mild</t>
  </si>
  <si>
    <t>Mature Blue Stilton</t>
  </si>
  <si>
    <t>Camembert</t>
  </si>
  <si>
    <t>Mozarella</t>
  </si>
  <si>
    <t>Brie Etoile dor Francais</t>
  </si>
  <si>
    <t>Parmigiano Reggiano</t>
  </si>
  <si>
    <t>Value Full Flavour</t>
  </si>
  <si>
    <t xml:space="preserve">Pilgrim's Choice </t>
  </si>
  <si>
    <t>Extra Mature Cheddar</t>
  </si>
  <si>
    <t>President</t>
  </si>
  <si>
    <t>Emmental</t>
  </si>
  <si>
    <t>Finest Emmental</t>
  </si>
  <si>
    <t>Yeo Valley</t>
  </si>
  <si>
    <t>Organic Mature Cheddar</t>
  </si>
  <si>
    <t>Finest Gruyere</t>
  </si>
  <si>
    <t>Fresh Mozzerella</t>
  </si>
  <si>
    <t>40g</t>
  </si>
  <si>
    <t>Italian Ricotta</t>
  </si>
  <si>
    <t xml:space="preserve"> n/a</t>
  </si>
  <si>
    <t>Healthy Living Natural Cottage Cheese</t>
  </si>
  <si>
    <t>1/5 of the pot 0.3g salt</t>
  </si>
  <si>
    <t>1/5 pot (60g)</t>
  </si>
  <si>
    <t>Finest Parmagiano Reggiano</t>
  </si>
  <si>
    <t>Halloumi</t>
  </si>
  <si>
    <t>Discover</t>
  </si>
  <si>
    <t>Roquefort</t>
  </si>
  <si>
    <t>Finest Roquefort</t>
  </si>
  <si>
    <t>Welsh Goats Cheese</t>
  </si>
  <si>
    <t>Anchor</t>
  </si>
  <si>
    <t>Le Rustique</t>
  </si>
  <si>
    <t>Wenslydale with cranberries</t>
  </si>
  <si>
    <t>French Creamy Brie</t>
  </si>
  <si>
    <t>Cheddar (Mature)</t>
  </si>
  <si>
    <t>Mascarpone</t>
  </si>
  <si>
    <t>Cottage cheese</t>
  </si>
  <si>
    <t xml:space="preserve">Goats Cheese </t>
  </si>
  <si>
    <t>Name</t>
  </si>
  <si>
    <t>Mild White Slices</t>
  </si>
  <si>
    <t>Italian Mozzerella</t>
  </si>
  <si>
    <t xml:space="preserve">Organic Wensleydale Cheddar </t>
  </si>
  <si>
    <t>Cheddar</t>
  </si>
  <si>
    <t xml:space="preserve">Buffalo Mozzarella </t>
  </si>
  <si>
    <t>Mozzarella</t>
  </si>
  <si>
    <t xml:space="preserve">Healthy Living Mozzerella </t>
  </si>
  <si>
    <t>Goat Cheese</t>
  </si>
  <si>
    <t>Slices</t>
  </si>
  <si>
    <t xml:space="preserve">Cheddar </t>
  </si>
  <si>
    <t>Welsh Goat's Cheese</t>
  </si>
  <si>
    <t>Goat's Cheese</t>
  </si>
  <si>
    <t>Goats Cheese</t>
  </si>
  <si>
    <t>Mozarrela di Bufala Campana</t>
  </si>
  <si>
    <t>Cheese spread</t>
  </si>
  <si>
    <t xml:space="preserve">French Camembert </t>
  </si>
  <si>
    <t>French Goat's Cheese</t>
  </si>
  <si>
    <t>Italian Pamresan wedge parmagiano reggiano</t>
  </si>
  <si>
    <t xml:space="preserve">Cambembert </t>
  </si>
  <si>
    <t xml:space="preserve">Brie </t>
  </si>
  <si>
    <t>Cheddar slices</t>
  </si>
  <si>
    <t xml:space="preserve">Cornish Matured Cheddar </t>
  </si>
  <si>
    <t xml:space="preserve">Cornish Medium Cheddar </t>
  </si>
  <si>
    <t xml:space="preserve">Cornish Mild Cheddar </t>
  </si>
  <si>
    <t xml:space="preserve">Extra Matured Cheddar </t>
  </si>
  <si>
    <t xml:space="preserve">Camembert Creamy </t>
  </si>
  <si>
    <t xml:space="preserve">Greek Fetta </t>
  </si>
  <si>
    <t>English White Cheddar</t>
  </si>
  <si>
    <t>English White Medium Cheddar</t>
  </si>
  <si>
    <t>English White Mature Cheddar</t>
  </si>
  <si>
    <t>Ripe and Ready to eat French Brie</t>
  </si>
  <si>
    <t>Mild and Creamy French Brie</t>
  </si>
  <si>
    <t>Processed cheese</t>
  </si>
  <si>
    <t xml:space="preserve">Feta </t>
  </si>
  <si>
    <t>Blue stilton</t>
  </si>
  <si>
    <t xml:space="preserve">Cottage Cheese </t>
  </si>
  <si>
    <t>5 = unable to contact (foreign supplier)</t>
  </si>
  <si>
    <t>4 = Label contained salt per portion or salt per 100g</t>
  </si>
  <si>
    <t>Website does not contain sodium or salt. Emailed requesting the information</t>
  </si>
  <si>
    <t>3 (Salt/100g calculated from sodium/100g)</t>
  </si>
  <si>
    <t>Lidl - not labelled Lidl</t>
  </si>
  <si>
    <t>Milbona Feta</t>
  </si>
  <si>
    <t>Mozzarella di Buffala</t>
  </si>
  <si>
    <t>Notes</t>
  </si>
  <si>
    <t>Key to information obtained</t>
  </si>
  <si>
    <t>Level of salt marked as 'MEDIUM' on back of pack</t>
  </si>
  <si>
    <t>Level of salt marked as 'HIGH' on back of pack</t>
  </si>
  <si>
    <t>Level of salt marked as 'HIGH' on reverse. No grueyere/ricotta/mozzerella in co-op visited</t>
  </si>
  <si>
    <t>1 (Salt/100g calculated from sodium/100g)</t>
  </si>
  <si>
    <t>Not seen in shops</t>
  </si>
  <si>
    <t>Crumbled Feta</t>
  </si>
  <si>
    <t>Mozzarella Slices</t>
  </si>
  <si>
    <t>6 = no information available</t>
  </si>
  <si>
    <t>Creamy Blue</t>
  </si>
  <si>
    <t>Golden Vale</t>
  </si>
  <si>
    <t>Le chone d'argent Camembert</t>
  </si>
  <si>
    <t>Weight Watchers</t>
  </si>
  <si>
    <t>Low fat soft cheese</t>
  </si>
  <si>
    <t>Soft Cheese</t>
  </si>
  <si>
    <t>Bel</t>
  </si>
  <si>
    <t>The Laughing Cow</t>
  </si>
  <si>
    <t>No sodium/salt information on website with nutritional info</t>
  </si>
  <si>
    <t>Babybel</t>
  </si>
  <si>
    <t>Good choice half fat grated cheddar</t>
  </si>
  <si>
    <t>Labelling on front of pack rather than specific front of pack signposting</t>
  </si>
  <si>
    <t>Saint Agur Cheese</t>
  </si>
  <si>
    <t>Soft blue cheese</t>
  </si>
  <si>
    <t xml:space="preserve">3 = label allowed calculation of salt per portion or salt/100g from sodium/100g or sodium per portion </t>
  </si>
  <si>
    <t xml:space="preserve">Stilton Derbyshire </t>
  </si>
  <si>
    <t>Grueyere</t>
  </si>
  <si>
    <t>Not in store visited. Phoned careline</t>
  </si>
  <si>
    <t>Sodium labelled (Y/N)</t>
  </si>
  <si>
    <t>Mature Cheese</t>
  </si>
  <si>
    <t>Mild Cheese</t>
  </si>
  <si>
    <t>Minicol</t>
  </si>
  <si>
    <t>Cholesterol lowering cheese</t>
  </si>
  <si>
    <t>Cheese</t>
  </si>
  <si>
    <t>No own-label</t>
  </si>
  <si>
    <t xml:space="preserve">Organic Mozzarella </t>
  </si>
  <si>
    <t>50g (half pack)</t>
  </si>
  <si>
    <t>No own- available</t>
  </si>
  <si>
    <t xml:space="preserve">Gruyere </t>
  </si>
  <si>
    <t>Not available in store</t>
  </si>
  <si>
    <t xml:space="preserve">Normandy Cambembert </t>
  </si>
  <si>
    <t>Goat</t>
  </si>
  <si>
    <t>2 (Tesco Finest)</t>
  </si>
  <si>
    <t>2.2 (M&amp;S)</t>
  </si>
  <si>
    <t>1.9 (Iceland)</t>
  </si>
  <si>
    <t>0.75 (Tesco)</t>
  </si>
  <si>
    <t>0.4 (M&amp;S)</t>
  </si>
  <si>
    <t>6.8 (Somerfield)</t>
  </si>
  <si>
    <t>1.5 (All)</t>
  </si>
  <si>
    <t>1.5 (Discover)</t>
  </si>
  <si>
    <t>2 (Asda)</t>
  </si>
  <si>
    <t>Described on Kraft Website as "Tribites are healthy, convenient and individually sealed cheese portions"</t>
  </si>
  <si>
    <t>0.25 (Asda)</t>
  </si>
  <si>
    <t>0.5 (Tesco)</t>
  </si>
  <si>
    <t>2.4 (Co-op)</t>
  </si>
  <si>
    <t>Hard Cheese Low Fat</t>
  </si>
  <si>
    <t>Hrad cheese low fat</t>
  </si>
  <si>
    <t>Salt in average portion</t>
  </si>
  <si>
    <t>% daily allowance</t>
  </si>
  <si>
    <t>Salt in average portion*</t>
  </si>
  <si>
    <t>No target set</t>
  </si>
  <si>
    <t>No target set for fresh mozzarella</t>
  </si>
  <si>
    <t xml:space="preserve">Mild Cheddar </t>
  </si>
  <si>
    <t xml:space="preserve">Mature Cheddar </t>
  </si>
  <si>
    <t>McCance &amp; Widdowson Sodium</t>
  </si>
  <si>
    <t>% daily allowance adult</t>
  </si>
  <si>
    <t>*Food Standards Agency. Food Portion Sizes</t>
  </si>
  <si>
    <t>N (except Goats Cheese and Ricotta)</t>
  </si>
  <si>
    <t>Salt labelling/ portion</t>
  </si>
  <si>
    <t>Salt labelling/ 100g</t>
  </si>
  <si>
    <t>Sodium labelling/ portion</t>
  </si>
  <si>
    <t>Sodium labelling/ 100g</t>
  </si>
  <si>
    <t>Y (except Mozzarella Slices)</t>
  </si>
  <si>
    <t>Golden Vale/ Kerry Foods</t>
  </si>
  <si>
    <t>Sainsburys</t>
  </si>
  <si>
    <t>Lidl - none labelled as Lidl</t>
  </si>
  <si>
    <t>Yes</t>
  </si>
  <si>
    <t>Morrisons</t>
  </si>
  <si>
    <t>Salt labelled per 30g portion (check whether percetnage of GDA included)</t>
  </si>
  <si>
    <t>No own-label in store visited</t>
  </si>
  <si>
    <t>Portion size on pack (g)</t>
  </si>
  <si>
    <t>No plain own-label available</t>
  </si>
  <si>
    <t>Spread</t>
  </si>
  <si>
    <t>Dairylea Rippers</t>
  </si>
  <si>
    <t>% daily allowance children 7-10 years</t>
  </si>
  <si>
    <t>% daily allowance children 4-6 years</t>
  </si>
  <si>
    <t>% daily allowance children 1-3 years</t>
  </si>
  <si>
    <t>Front of pack advertising: "1/3 kids recommended daily calcium intake* per serving (*One dairylea ripper provides 1/3 of the calcium "Reference Nutrient Intake" (RNI) for children up to the age of ten). Salt labelled after sodium "Equivalent as Salt".</t>
  </si>
  <si>
    <t>Kids snacking cheese</t>
  </si>
  <si>
    <t>Salt (g) in average portion</t>
  </si>
  <si>
    <t>Not available in store visited</t>
  </si>
  <si>
    <t>Kids</t>
  </si>
  <si>
    <t>Parmagiano Reggiano</t>
  </si>
  <si>
    <t xml:space="preserve">Parmigiano reggiano
</t>
  </si>
  <si>
    <t>St Helen's Farm Goats Cheese</t>
  </si>
  <si>
    <t>*Food Protion Sizes (2002), Food Standards Agency</t>
  </si>
  <si>
    <t>*Food Protion Sizes (2002), Food Standards Agency - 1 tablespoon</t>
  </si>
  <si>
    <t>Dairylea Strip Cheese</t>
  </si>
  <si>
    <t>Dairylea Tribites</t>
  </si>
  <si>
    <t>Cheesestrings Twisters</t>
  </si>
  <si>
    <t>Front of pack advertising: "a good source of calcium"</t>
  </si>
  <si>
    <t>Dairylea Spread</t>
  </si>
  <si>
    <t>Dairylea Spread Light</t>
  </si>
  <si>
    <t>Dairylea Light Triangles</t>
  </si>
  <si>
    <t>No size provided</t>
  </si>
  <si>
    <t>14*</t>
  </si>
  <si>
    <t>Cheesestrings Original</t>
  </si>
  <si>
    <t>Dairylea Cheese, Slices, Light</t>
  </si>
  <si>
    <t xml:space="preserve">Medium Cheddar </t>
  </si>
  <si>
    <t>Organic Creamy Gorgonzola</t>
  </si>
  <si>
    <t>3 (salt per portion and 100g calculated from sodium/100g)</t>
  </si>
  <si>
    <t>sodiumme</t>
  </si>
  <si>
    <t>Lidl</t>
  </si>
  <si>
    <t>None labelled as Lidl own-brand</t>
  </si>
  <si>
    <t>Pilgrims Choice</t>
  </si>
  <si>
    <t>Y (77%)</t>
  </si>
  <si>
    <t>Y (except cottage cheese)</t>
  </si>
  <si>
    <t>N (only 18% labelled)</t>
  </si>
  <si>
    <t>N (only 22% labelled)</t>
  </si>
  <si>
    <t>Y  (apart from The Best Gorgonzola, Mild Cheddar and Parmesan)</t>
  </si>
  <si>
    <t xml:space="preserve">2 (Sodium/100g calculated from salt/100g) </t>
  </si>
  <si>
    <t>Waiting for call centre 2/6</t>
  </si>
  <si>
    <t>*Food Portion Sizes (2002), Food Standards Agency - 1 triangle</t>
  </si>
  <si>
    <t>Lowest salt/100g</t>
  </si>
  <si>
    <t>Highest salt/100g</t>
  </si>
  <si>
    <t>0.5 (Tesco, Waitrose)</t>
  </si>
  <si>
    <t>2.5 (Asda, Tesco, Somerfield)</t>
  </si>
  <si>
    <t>1.8 (Somerfield)</t>
  </si>
  <si>
    <t>1.7 (M&amp;S)</t>
  </si>
  <si>
    <t>1.95 (Lidl)</t>
  </si>
  <si>
    <t>1 (Somerfield and Sainsbury's)</t>
  </si>
  <si>
    <t>9 out of 10 (90%)</t>
  </si>
  <si>
    <t>2 out of 6 (33.3%)</t>
  </si>
  <si>
    <t>Number products reached targets***</t>
  </si>
  <si>
    <t>***% of products with information enabling salt/100g calculation</t>
  </si>
  <si>
    <t>Pecorino romano**</t>
  </si>
  <si>
    <t>**No spreadsheet  for this product due to late entry to survey</t>
  </si>
  <si>
    <t>All (100%)</t>
  </si>
  <si>
    <t>1.7 (M&amp;S, Morisson's)</t>
  </si>
  <si>
    <t>4 out of 13 (31%)</t>
  </si>
  <si>
    <t>1.0 (Kraft Philadelphia)</t>
  </si>
  <si>
    <t>All 5 (100%)</t>
  </si>
  <si>
    <t>N (except cottage cheese)</t>
  </si>
  <si>
    <t>Level of salt marked as 'HIGH' on reverse.</t>
  </si>
  <si>
    <t>*Food Portion Sizes (2002), Food Standards Agency</t>
  </si>
  <si>
    <t>Average portion (g)*</t>
  </si>
  <si>
    <t>*Not listed in Food Portion Sizes therefore used 30g as industry-accepted standard portion size for cheese</t>
  </si>
  <si>
    <t>*McCance and Widdowson. The composition of foods. Food Standards Agency 2002</t>
  </si>
  <si>
    <t>*Not listed in Food Portion Sizes therefore used 40g as Brie similar cheese to Camembert</t>
  </si>
  <si>
    <t>**Portion size stated on pack unless otherwise stated</t>
  </si>
  <si>
    <t>**Sandwiche portion 45g, 2 slices of bread with 0.4g salt in each slice</t>
  </si>
  <si>
    <t>FSA Targets Salt/100g</t>
  </si>
  <si>
    <t>± Food Protion Sizes (2002), Food Standards Agency</t>
  </si>
  <si>
    <t>Average portion consumed (g)*</t>
  </si>
  <si>
    <t>Salt (g) per 30g serving</t>
  </si>
  <si>
    <t xml:space="preserve">Combined with two slices of average white bread = 0.8g salt per cheese portion and 0.4g salt per slice of bread x 2 = 0.8 + 0.8 = 1.6g salt. 32% of 7-10 year, 53.3% of 4-6 year, 80% of 1-3 year old </t>
  </si>
  <si>
    <t xml:space="preserve">Combined with two slices of average white bread = 1g salt per cheese portion and 0.4g salt per slice of bread x 2 = 1 + 0.8 = 1.8. 36% of 7-10 year, 60% of 4-6 year, 90% of 1-3 year old </t>
  </si>
  <si>
    <t>Not available in store. Careline didn't call back</t>
  </si>
  <si>
    <t>No plain own-label available in store visited</t>
  </si>
  <si>
    <t>Realvalle Mature Cheddar
(not labelled Lidl)</t>
  </si>
  <si>
    <t>Vintage Cheddar
(not labelled Lidl)</t>
  </si>
  <si>
    <t>Double Gloucester
(not labelled Lidl)</t>
  </si>
  <si>
    <t>Milbona Feta 
(not labelled Lidl)</t>
  </si>
  <si>
    <t>Mozarella 
(not labelled Lidl)</t>
  </si>
  <si>
    <t>Parmigiano Reggiano 
(not labelled Lidl)</t>
  </si>
  <si>
    <t>Mature Blue Stilton 
(not labelled Lidl)</t>
  </si>
  <si>
    <t>Average salt/ 100g</t>
  </si>
  <si>
    <t>A mature cheddar cheese sandwich of 45g of average mature cheddar = 0.79g salt from the cheese plus 0.8 for two slices bread at 0.4g salt per slice = 1.59g salt in total (not including butter/margarine). This equals 13.16% of adult maximum; 31.8% of maximum for children aged 7-10 years; 53% of maximum for children aged 4-6 years and 79.5% of maximum for children aged 1-3 years.</t>
  </si>
  <si>
    <t>A mild cheddar cheese sandwich of 45g of average mature cheddar = 0.79g salt from the cheese plus 0.8 for two slices bread at 0.4g salt per slice = 1.59g salt in total (not including butter/margarine). This equals 13.16% of adult maximum; 31.8% of maximum for children aged 7-10 years; 53% of maximum for children aged 4-6 years and 79.5% of maximum for children aged 1-3 years.</t>
  </si>
  <si>
    <t>Average sodium/ 100g</t>
  </si>
  <si>
    <t>Average salt/ 30g portion</t>
  </si>
  <si>
    <t>Salt in cheese sandwich</t>
  </si>
  <si>
    <t>Proportion of adult maximum in sandwich**</t>
  </si>
  <si>
    <t>Proportion of 7-10 maximum in sandwich**</t>
  </si>
  <si>
    <t>Proportion of 4-6 maximum in sandwich**</t>
  </si>
  <si>
    <t>Proportion of 1-3 maximum in sandwich**</t>
  </si>
  <si>
    <t>Key</t>
  </si>
  <si>
    <t>Salt labelled per 30g portion</t>
  </si>
  <si>
    <t>1.5 (Co-op, Morissons, Sainsbury's)</t>
  </si>
  <si>
    <t>1.2 (Sainsbury's)</t>
  </si>
  <si>
    <t>1.3 (Sainsbury's)</t>
  </si>
  <si>
    <t>1.7 (M&amp;S, Morrissons, Sainsbury's)</t>
  </si>
  <si>
    <t>0.2 (Sainsbury's)</t>
  </si>
  <si>
    <t>0.5 (Sainsbury's, Tesco, Somerfield)</t>
  </si>
  <si>
    <t>2.8 (Sainsbury's)</t>
  </si>
  <si>
    <t>2.0 (Kraft Dairylea Spread, Kraft Dairylea Triangles and Kraft Dairylea Rippers)</t>
  </si>
  <si>
    <t>2.0 (Sainsbury's)</t>
  </si>
  <si>
    <t>Only one recorded</t>
  </si>
  <si>
    <t>2.8 (Kraft Dairylea Slices Light)</t>
  </si>
  <si>
    <t>1.8 (Sainsbury's)</t>
  </si>
  <si>
    <t xml:space="preserve">Combined with two slices of average white bread = 0.8g salt per cheese portion and 0.4g per slice x 2 = 1+0.8 = 1.6. 32% of 7-10 year, 53% of 4-6 year, 80% of 1-3 year old </t>
  </si>
  <si>
    <t xml:space="preserve">Combined with two slices of average white bread = 0.5g salt per cheese portion and 0.4g per slice x 2 = 0.8+0.8 = 1.3. 26% of 7-10 year, 43.3% of 4-6 year, 65% of 1-3 year old </t>
  </si>
  <si>
    <t xml:space="preserve">Dairylea Cheese Slices </t>
  </si>
  <si>
    <t>So Good Feta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</si>
</sst>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mmm\-yyyy"/>
    <numFmt numFmtId="177" formatCode="[$-809]dd\ mmmm\ yyyy"/>
    <numFmt numFmtId="178" formatCode="[$-409]d\-mmm\-yy;@"/>
    <numFmt numFmtId="179" formatCode="[$-409]mmm\-yy;@"/>
    <numFmt numFmtId="180" formatCode="[$-409]dd\-mmm\-yy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15" fontId="0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5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Border="1" applyAlignment="1" quotePrefix="1">
      <alignment vertical="top" wrapText="1"/>
    </xf>
    <xf numFmtId="0" fontId="7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5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5" fontId="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5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5" fontId="9" fillId="0" borderId="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15" fontId="3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left" vertical="top" wrapText="1"/>
    </xf>
    <xf numFmtId="15" fontId="9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Border="1" applyAlignment="1" quotePrefix="1">
      <alignment vertical="top" wrapText="1"/>
    </xf>
    <xf numFmtId="0" fontId="10" fillId="0" borderId="0" xfId="0" applyFont="1" applyAlignment="1">
      <alignment horizontal="left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2" fontId="10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4" fontId="9" fillId="0" borderId="0" xfId="0" applyNumberFormat="1" applyFont="1" applyFill="1" applyBorder="1" applyAlignment="1">
      <alignment horizontal="center" vertical="top" wrapText="1"/>
    </xf>
    <xf numFmtId="15" fontId="10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5" fontId="1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horizontal="center" vertical="top" wrapText="1"/>
    </xf>
    <xf numFmtId="1" fontId="9" fillId="0" borderId="0" xfId="0" applyNumberFormat="1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Alignment="1">
      <alignment horizontal="center" vertical="top" wrapText="1"/>
    </xf>
    <xf numFmtId="2" fontId="10" fillId="0" borderId="0" xfId="0" applyNumberFormat="1" applyFont="1" applyAlignment="1">
      <alignment horizontal="left" vertical="top" wrapText="1"/>
    </xf>
    <xf numFmtId="15" fontId="9" fillId="0" borderId="0" xfId="0" applyNumberFormat="1" applyFont="1" applyAlignment="1">
      <alignment horizontal="center" vertical="top" wrapText="1"/>
    </xf>
    <xf numFmtId="2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2" fontId="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1" fontId="3" fillId="0" borderId="0" xfId="0" applyNumberFormat="1" applyFont="1" applyFill="1" applyBorder="1" applyAlignment="1">
      <alignment horizontal="center" vertical="top" wrapText="1"/>
    </xf>
    <xf numFmtId="171" fontId="9" fillId="0" borderId="0" xfId="0" applyNumberFormat="1" applyFont="1" applyBorder="1" applyAlignment="1">
      <alignment horizontal="center" vertical="top" wrapText="1"/>
    </xf>
    <xf numFmtId="171" fontId="10" fillId="0" borderId="0" xfId="0" applyNumberFormat="1" applyFont="1" applyBorder="1" applyAlignment="1">
      <alignment horizontal="center" vertical="top" wrapText="1"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" fontId="10" fillId="0" borderId="0" xfId="0" applyNumberFormat="1" applyFont="1" applyAlignment="1">
      <alignment vertical="top" wrapText="1"/>
    </xf>
    <xf numFmtId="1" fontId="9" fillId="0" borderId="0" xfId="0" applyNumberFormat="1" applyFont="1" applyAlignment="1">
      <alignment vertical="top" wrapText="1"/>
    </xf>
    <xf numFmtId="2" fontId="9" fillId="0" borderId="0" xfId="0" applyNumberFormat="1" applyFont="1" applyAlignment="1">
      <alignment vertical="top" wrapText="1"/>
    </xf>
    <xf numFmtId="14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15" fontId="10" fillId="0" borderId="0" xfId="0" applyNumberFormat="1" applyFont="1" applyAlignment="1">
      <alignment horizontal="left" vertical="top" wrapText="1"/>
    </xf>
    <xf numFmtId="15" fontId="9" fillId="0" borderId="0" xfId="0" applyNumberFormat="1" applyFont="1" applyAlignment="1">
      <alignment horizontal="left" vertical="top" wrapText="1"/>
    </xf>
    <xf numFmtId="171" fontId="9" fillId="0" borderId="0" xfId="0" applyNumberFormat="1" applyFont="1" applyFill="1" applyBorder="1" applyAlignment="1">
      <alignment horizontal="left" vertical="top" wrapText="1"/>
    </xf>
    <xf numFmtId="171" fontId="10" fillId="0" borderId="0" xfId="0" applyNumberFormat="1" applyFont="1" applyAlignment="1">
      <alignment horizontal="left" vertical="top" wrapText="1"/>
    </xf>
    <xf numFmtId="15" fontId="10" fillId="0" borderId="0" xfId="0" applyNumberFormat="1" applyFont="1" applyBorder="1" applyAlignment="1">
      <alignment horizontal="center" vertical="top" wrapText="1"/>
    </xf>
    <xf numFmtId="15" fontId="9" fillId="0" borderId="0" xfId="0" applyNumberFormat="1" applyFont="1" applyAlignment="1">
      <alignment/>
    </xf>
    <xf numFmtId="15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1" fontId="0" fillId="0" borderId="0" xfId="0" applyNumberFormat="1" applyFont="1" applyAlignment="1">
      <alignment horizontal="left" vertical="top" wrapText="1"/>
    </xf>
    <xf numFmtId="171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5" fontId="9" fillId="0" borderId="0" xfId="0" applyNumberFormat="1" applyFont="1" applyFill="1" applyBorder="1" applyAlignment="1">
      <alignment horizontal="left" vertical="top" wrapText="1"/>
    </xf>
    <xf numFmtId="15" fontId="10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2" fontId="6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71" fontId="9" fillId="0" borderId="0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16" fontId="9" fillId="0" borderId="0" xfId="0" applyNumberFormat="1" applyFont="1" applyBorder="1" applyAlignment="1">
      <alignment horizontal="left" vertical="top" wrapText="1"/>
    </xf>
    <xf numFmtId="171" fontId="0" fillId="0" borderId="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" name="Oval 1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2" name="Oval 2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3" name="Oval 3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4" name="Oval 4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5" name="Oval 5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6" name="Oval 6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7" name="Oval 7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8" name="Oval 8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9" name="Oval 9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0" name="Oval 10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1" name="Oval 11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2" name="Oval 12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3" name="Oval 13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4" name="Oval 14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5" name="Oval 15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6" name="Oval 16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7" name="Oval 17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183</xdr:row>
      <xdr:rowOff>0</xdr:rowOff>
    </xdr:from>
    <xdr:to>
      <xdr:col>10</xdr:col>
      <xdr:colOff>904875</xdr:colOff>
      <xdr:row>183</xdr:row>
      <xdr:rowOff>0</xdr:rowOff>
    </xdr:to>
    <xdr:sp>
      <xdr:nvSpPr>
        <xdr:cNvPr id="18" name="Oval 18"/>
        <xdr:cNvSpPr>
          <a:spLocks/>
        </xdr:cNvSpPr>
      </xdr:nvSpPr>
      <xdr:spPr>
        <a:xfrm>
          <a:off x="10248900" y="51825525"/>
          <a:ext cx="1809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212"/>
  <sheetViews>
    <sheetView tabSelected="1" zoomScale="80" zoomScaleNormal="80" workbookViewId="0" topLeftCell="A1">
      <pane ySplit="1" topLeftCell="BM123" activePane="bottomLeft" state="frozen"/>
      <selection pane="topLeft" activeCell="C1" sqref="C1"/>
      <selection pane="bottomLeft" activeCell="C125" sqref="C125"/>
    </sheetView>
  </sheetViews>
  <sheetFormatPr defaultColWidth="9.140625" defaultRowHeight="12.75"/>
  <cols>
    <col min="1" max="1" width="14.00390625" style="2" customWidth="1"/>
    <col min="2" max="2" width="23.28125" style="2" customWidth="1"/>
    <col min="3" max="3" width="22.421875" style="2" bestFit="1" customWidth="1"/>
    <col min="4" max="4" width="13.8515625" style="3" customWidth="1"/>
    <col min="5" max="5" width="10.28125" style="3" customWidth="1"/>
    <col min="6" max="6" width="13.140625" style="3" customWidth="1"/>
    <col min="7" max="7" width="12.140625" style="3" customWidth="1"/>
    <col min="8" max="8" width="10.57421875" style="3" customWidth="1"/>
    <col min="9" max="9" width="11.8515625" style="4" customWidth="1"/>
    <col min="10" max="10" width="11.28125" style="4" customWidth="1"/>
    <col min="11" max="11" width="21.57421875" style="3" customWidth="1"/>
    <col min="12" max="12" width="13.8515625" style="3" customWidth="1"/>
    <col min="13" max="13" width="13.00390625" style="6" customWidth="1"/>
    <col min="14" max="14" width="37.140625" style="90" customWidth="1"/>
    <col min="15" max="15" width="28.8515625" style="2" customWidth="1"/>
    <col min="16" max="16" width="10.8515625" style="2" bestFit="1" customWidth="1"/>
    <col min="17" max="16384" width="9.140625" style="2" customWidth="1"/>
  </cols>
  <sheetData>
    <row r="1" spans="1:14" ht="38.25">
      <c r="A1" s="1" t="s">
        <v>14</v>
      </c>
      <c r="B1" s="1" t="s">
        <v>122</v>
      </c>
      <c r="C1" s="1" t="s">
        <v>0</v>
      </c>
      <c r="D1" s="9" t="s">
        <v>246</v>
      </c>
      <c r="E1" s="9" t="s">
        <v>194</v>
      </c>
      <c r="F1" s="9" t="s">
        <v>2</v>
      </c>
      <c r="G1" s="9" t="s">
        <v>5</v>
      </c>
      <c r="H1" s="9" t="s">
        <v>19</v>
      </c>
      <c r="I1" s="10" t="s">
        <v>1</v>
      </c>
      <c r="J1" s="10" t="s">
        <v>17</v>
      </c>
      <c r="K1" s="10" t="s">
        <v>3</v>
      </c>
      <c r="L1" s="10" t="s">
        <v>18</v>
      </c>
      <c r="M1" s="11" t="s">
        <v>4</v>
      </c>
      <c r="N1" s="9" t="s">
        <v>166</v>
      </c>
    </row>
    <row r="2" spans="1:13" s="98" customFormat="1" ht="25.5">
      <c r="A2" s="12" t="s">
        <v>114</v>
      </c>
      <c r="B2" s="12" t="s">
        <v>126</v>
      </c>
      <c r="C2" s="12" t="s">
        <v>25</v>
      </c>
      <c r="D2" s="13" t="s">
        <v>24</v>
      </c>
      <c r="E2" s="13" t="s">
        <v>24</v>
      </c>
      <c r="F2" s="13" t="s">
        <v>13</v>
      </c>
      <c r="G2" s="13">
        <v>0.7</v>
      </c>
      <c r="H2" s="13" t="s">
        <v>24</v>
      </c>
      <c r="I2" s="13" t="s">
        <v>13</v>
      </c>
      <c r="J2" s="15">
        <f>G2*2.5</f>
        <v>1.75</v>
      </c>
      <c r="K2" s="13" t="s">
        <v>162</v>
      </c>
      <c r="L2" s="13" t="s">
        <v>24</v>
      </c>
      <c r="M2" s="14">
        <v>38806</v>
      </c>
    </row>
    <row r="3" spans="1:13" s="98" customFormat="1" ht="25.5">
      <c r="A3" s="12" t="s">
        <v>114</v>
      </c>
      <c r="B3" s="12" t="s">
        <v>118</v>
      </c>
      <c r="C3" s="12" t="s">
        <v>22</v>
      </c>
      <c r="D3" s="13" t="s">
        <v>24</v>
      </c>
      <c r="E3" s="13" t="s">
        <v>24</v>
      </c>
      <c r="F3" s="13" t="s">
        <v>13</v>
      </c>
      <c r="G3" s="13">
        <v>0.7</v>
      </c>
      <c r="H3" s="13" t="s">
        <v>24</v>
      </c>
      <c r="I3" s="13" t="s">
        <v>13</v>
      </c>
      <c r="J3" s="15">
        <f>G3*2.5</f>
        <v>1.75</v>
      </c>
      <c r="K3" s="13" t="s">
        <v>162</v>
      </c>
      <c r="L3" s="13" t="s">
        <v>24</v>
      </c>
      <c r="M3" s="14">
        <v>38806</v>
      </c>
    </row>
    <row r="4" spans="1:13" s="98" customFormat="1" ht="25.5">
      <c r="A4" s="2" t="s">
        <v>9</v>
      </c>
      <c r="B4" s="12" t="s">
        <v>47</v>
      </c>
      <c r="C4" s="12" t="s">
        <v>47</v>
      </c>
      <c r="D4" s="13" t="s">
        <v>13</v>
      </c>
      <c r="E4" s="13" t="s">
        <v>21</v>
      </c>
      <c r="F4" s="13" t="s">
        <v>13</v>
      </c>
      <c r="G4" s="13">
        <v>0.7</v>
      </c>
      <c r="H4" s="3" t="s">
        <v>24</v>
      </c>
      <c r="I4" s="13" t="s">
        <v>13</v>
      </c>
      <c r="J4" s="15">
        <f>G4*2.5</f>
        <v>1.75</v>
      </c>
      <c r="K4" s="13" t="s">
        <v>162</v>
      </c>
      <c r="L4" s="13" t="s">
        <v>24</v>
      </c>
      <c r="M4" s="14">
        <v>38806</v>
      </c>
    </row>
    <row r="5" spans="1:14" s="12" customFormat="1" ht="25.5">
      <c r="A5" s="2" t="s">
        <v>9</v>
      </c>
      <c r="B5" s="12" t="s">
        <v>157</v>
      </c>
      <c r="C5" s="12" t="s">
        <v>52</v>
      </c>
      <c r="D5" s="13" t="s">
        <v>13</v>
      </c>
      <c r="E5" s="13" t="s">
        <v>21</v>
      </c>
      <c r="F5" s="13" t="s">
        <v>13</v>
      </c>
      <c r="G5" s="13">
        <v>0.9</v>
      </c>
      <c r="H5" s="3" t="s">
        <v>24</v>
      </c>
      <c r="I5" s="13" t="s">
        <v>13</v>
      </c>
      <c r="J5" s="15">
        <f>G5*2.5</f>
        <v>2.25</v>
      </c>
      <c r="K5" s="13" t="s">
        <v>162</v>
      </c>
      <c r="L5" s="3" t="s">
        <v>24</v>
      </c>
      <c r="M5" s="14">
        <v>38806</v>
      </c>
      <c r="N5" s="98"/>
    </row>
    <row r="6" spans="1:14" s="12" customFormat="1" ht="25.5">
      <c r="A6" s="2" t="s">
        <v>9</v>
      </c>
      <c r="B6" s="12" t="s">
        <v>29</v>
      </c>
      <c r="C6" s="12" t="s">
        <v>64</v>
      </c>
      <c r="D6" s="13" t="s">
        <v>13</v>
      </c>
      <c r="E6" s="13" t="s">
        <v>21</v>
      </c>
      <c r="F6" s="13" t="s">
        <v>13</v>
      </c>
      <c r="G6" s="13">
        <v>1</v>
      </c>
      <c r="H6" s="3" t="s">
        <v>24</v>
      </c>
      <c r="I6" s="13" t="s">
        <v>13</v>
      </c>
      <c r="J6" s="15">
        <f>G6*2.5</f>
        <v>2.5</v>
      </c>
      <c r="K6" s="13" t="s">
        <v>162</v>
      </c>
      <c r="L6" s="13" t="s">
        <v>24</v>
      </c>
      <c r="M6" s="14">
        <v>38806</v>
      </c>
      <c r="N6" s="98"/>
    </row>
    <row r="7" spans="1:13" s="98" customFormat="1" ht="25.5">
      <c r="A7" s="2" t="s">
        <v>9</v>
      </c>
      <c r="B7" s="12" t="s">
        <v>150</v>
      </c>
      <c r="C7" s="12" t="s">
        <v>25</v>
      </c>
      <c r="D7" s="13" t="s">
        <v>13</v>
      </c>
      <c r="E7" s="13" t="s">
        <v>21</v>
      </c>
      <c r="F7" s="3" t="s">
        <v>24</v>
      </c>
      <c r="G7" s="13">
        <v>0.7</v>
      </c>
      <c r="H7" s="3" t="s">
        <v>24</v>
      </c>
      <c r="I7" s="13" t="s">
        <v>13</v>
      </c>
      <c r="J7" s="15">
        <f>G7*2.5</f>
        <v>1.75</v>
      </c>
      <c r="K7" s="13" t="s">
        <v>162</v>
      </c>
      <c r="L7" s="13" t="s">
        <v>24</v>
      </c>
      <c r="M7" s="14">
        <v>38806</v>
      </c>
    </row>
    <row r="8" spans="1:13" s="98" customFormat="1" ht="25.5">
      <c r="A8" s="2" t="s">
        <v>9</v>
      </c>
      <c r="B8" s="12" t="s">
        <v>152</v>
      </c>
      <c r="C8" s="12" t="s">
        <v>22</v>
      </c>
      <c r="D8" s="13" t="s">
        <v>13</v>
      </c>
      <c r="E8" s="13" t="s">
        <v>21</v>
      </c>
      <c r="F8" s="3" t="s">
        <v>24</v>
      </c>
      <c r="G8" s="13">
        <v>0.7</v>
      </c>
      <c r="H8" s="3" t="s">
        <v>24</v>
      </c>
      <c r="I8" s="13" t="s">
        <v>13</v>
      </c>
      <c r="J8" s="15">
        <f>G8*2.5</f>
        <v>1.75</v>
      </c>
      <c r="K8" s="13" t="s">
        <v>162</v>
      </c>
      <c r="L8" s="13" t="s">
        <v>24</v>
      </c>
      <c r="M8" s="14">
        <v>38806</v>
      </c>
    </row>
    <row r="9" spans="1:14" s="90" customFormat="1" ht="25.5">
      <c r="A9" s="2" t="s">
        <v>9</v>
      </c>
      <c r="B9" s="12" t="s">
        <v>151</v>
      </c>
      <c r="C9" s="12" t="s">
        <v>23</v>
      </c>
      <c r="D9" s="13" t="s">
        <v>13</v>
      </c>
      <c r="E9" s="13" t="s">
        <v>21</v>
      </c>
      <c r="F9" s="3" t="s">
        <v>24</v>
      </c>
      <c r="G9" s="13">
        <v>0.7</v>
      </c>
      <c r="H9" s="3" t="s">
        <v>24</v>
      </c>
      <c r="I9" s="13" t="s">
        <v>13</v>
      </c>
      <c r="J9" s="15">
        <f>G9*2.5</f>
        <v>1.75</v>
      </c>
      <c r="K9" s="13" t="s">
        <v>162</v>
      </c>
      <c r="L9" s="13" t="s">
        <v>24</v>
      </c>
      <c r="M9" s="14">
        <v>38806</v>
      </c>
      <c r="N9" s="98"/>
    </row>
    <row r="10" spans="1:17" s="119" customFormat="1" ht="25.5">
      <c r="A10" s="90" t="s">
        <v>9</v>
      </c>
      <c r="B10" s="90" t="s">
        <v>138</v>
      </c>
      <c r="C10" s="98" t="s">
        <v>88</v>
      </c>
      <c r="D10" s="13" t="s">
        <v>13</v>
      </c>
      <c r="E10" s="13" t="s">
        <v>21</v>
      </c>
      <c r="F10" s="13" t="s">
        <v>13</v>
      </c>
      <c r="G10" s="13">
        <v>0.6</v>
      </c>
      <c r="H10" s="3" t="s">
        <v>24</v>
      </c>
      <c r="I10" s="13" t="s">
        <v>13</v>
      </c>
      <c r="J10" s="4">
        <f>G10*2.5</f>
        <v>1.5</v>
      </c>
      <c r="K10" s="13" t="s">
        <v>162</v>
      </c>
      <c r="L10" s="13" t="s">
        <v>24</v>
      </c>
      <c r="M10" s="6">
        <v>38796</v>
      </c>
      <c r="N10" s="98"/>
      <c r="O10" s="123"/>
      <c r="P10" s="123"/>
      <c r="Q10" s="123"/>
    </row>
    <row r="11" spans="1:17" s="119" customFormat="1" ht="25.5">
      <c r="A11" s="2" t="s">
        <v>9</v>
      </c>
      <c r="B11" s="2" t="s">
        <v>117</v>
      </c>
      <c r="C11" s="12" t="s">
        <v>53</v>
      </c>
      <c r="D11" s="13" t="s">
        <v>13</v>
      </c>
      <c r="E11" s="13" t="s">
        <v>21</v>
      </c>
      <c r="F11" s="13" t="s">
        <v>13</v>
      </c>
      <c r="G11" s="13">
        <v>0.6</v>
      </c>
      <c r="H11" s="3" t="s">
        <v>24</v>
      </c>
      <c r="I11" s="13" t="s">
        <v>13</v>
      </c>
      <c r="J11" s="15">
        <f>G11*2.5</f>
        <v>1.5</v>
      </c>
      <c r="K11" s="13" t="s">
        <v>162</v>
      </c>
      <c r="L11" s="13" t="s">
        <v>24</v>
      </c>
      <c r="M11" s="14">
        <v>38806</v>
      </c>
      <c r="N11" s="98"/>
      <c r="O11" s="123"/>
      <c r="P11" s="123"/>
      <c r="Q11" s="123"/>
    </row>
    <row r="12" spans="1:13" s="90" customFormat="1" ht="25.5">
      <c r="A12" s="2" t="s">
        <v>9</v>
      </c>
      <c r="B12" s="2" t="s">
        <v>139</v>
      </c>
      <c r="C12" s="2" t="s">
        <v>134</v>
      </c>
      <c r="D12" s="13" t="s">
        <v>24</v>
      </c>
      <c r="E12" s="13" t="s">
        <v>21</v>
      </c>
      <c r="F12" s="13" t="s">
        <v>13</v>
      </c>
      <c r="G12" s="3">
        <v>0.6</v>
      </c>
      <c r="H12" s="3" t="s">
        <v>24</v>
      </c>
      <c r="I12" s="13" t="s">
        <v>13</v>
      </c>
      <c r="J12" s="15">
        <f>G12*2.5</f>
        <v>1.5</v>
      </c>
      <c r="K12" s="13" t="s">
        <v>162</v>
      </c>
      <c r="L12" s="13" t="s">
        <v>24</v>
      </c>
      <c r="M12" s="14">
        <v>38806</v>
      </c>
    </row>
    <row r="13" spans="1:14" s="12" customFormat="1" ht="25.5">
      <c r="A13" s="2" t="s">
        <v>9</v>
      </c>
      <c r="B13" s="12" t="s">
        <v>34</v>
      </c>
      <c r="C13" s="12" t="s">
        <v>56</v>
      </c>
      <c r="D13" s="13" t="s">
        <v>24</v>
      </c>
      <c r="E13" s="13" t="s">
        <v>21</v>
      </c>
      <c r="F13" s="13" t="s">
        <v>13</v>
      </c>
      <c r="G13" s="13">
        <v>0.9</v>
      </c>
      <c r="H13" s="3" t="s">
        <v>24</v>
      </c>
      <c r="I13" s="13" t="s">
        <v>13</v>
      </c>
      <c r="J13" s="15">
        <f>G13*2.5</f>
        <v>2.25</v>
      </c>
      <c r="K13" s="13" t="s">
        <v>162</v>
      </c>
      <c r="L13" s="13" t="s">
        <v>24</v>
      </c>
      <c r="M13" s="14">
        <v>38806</v>
      </c>
      <c r="N13" s="98"/>
    </row>
    <row r="14" spans="1:14" s="90" customFormat="1" ht="25.5">
      <c r="A14" s="2" t="s">
        <v>9</v>
      </c>
      <c r="B14" s="12" t="s">
        <v>54</v>
      </c>
      <c r="C14" s="12" t="s">
        <v>54</v>
      </c>
      <c r="D14" s="13" t="s">
        <v>13</v>
      </c>
      <c r="E14" s="13" t="s">
        <v>21</v>
      </c>
      <c r="F14" s="13" t="s">
        <v>13</v>
      </c>
      <c r="G14" s="13">
        <v>0.6</v>
      </c>
      <c r="H14" s="3" t="s">
        <v>24</v>
      </c>
      <c r="I14" s="13" t="s">
        <v>13</v>
      </c>
      <c r="J14" s="15">
        <f>G14*2.5</f>
        <v>1.5</v>
      </c>
      <c r="K14" s="13" t="s">
        <v>162</v>
      </c>
      <c r="L14" s="13" t="s">
        <v>24</v>
      </c>
      <c r="M14" s="14">
        <v>38806</v>
      </c>
      <c r="N14" s="98"/>
    </row>
    <row r="15" spans="1:17" s="119" customFormat="1" ht="25.5">
      <c r="A15" s="2" t="s">
        <v>9</v>
      </c>
      <c r="B15" s="2" t="s">
        <v>124</v>
      </c>
      <c r="C15" s="12" t="s">
        <v>128</v>
      </c>
      <c r="D15" s="13" t="s">
        <v>13</v>
      </c>
      <c r="E15" s="13" t="s">
        <v>21</v>
      </c>
      <c r="F15" s="13" t="s">
        <v>13</v>
      </c>
      <c r="G15" s="13">
        <v>0.2</v>
      </c>
      <c r="H15" s="3" t="s">
        <v>24</v>
      </c>
      <c r="I15" s="13" t="s">
        <v>13</v>
      </c>
      <c r="J15" s="15">
        <f>G15*2.5</f>
        <v>0.5</v>
      </c>
      <c r="K15" s="13" t="s">
        <v>162</v>
      </c>
      <c r="L15" s="13" t="s">
        <v>24</v>
      </c>
      <c r="M15" s="14">
        <v>38806</v>
      </c>
      <c r="N15" s="98"/>
      <c r="O15" s="123"/>
      <c r="P15" s="123"/>
      <c r="Q15" s="123"/>
    </row>
    <row r="16" spans="1:16" s="98" customFormat="1" ht="12.75">
      <c r="A16" s="21" t="s">
        <v>9</v>
      </c>
      <c r="B16" s="22" t="s">
        <v>103</v>
      </c>
      <c r="C16" s="22" t="s">
        <v>35</v>
      </c>
      <c r="D16" s="23" t="s">
        <v>13</v>
      </c>
      <c r="E16" s="23" t="s">
        <v>21</v>
      </c>
      <c r="F16" s="23" t="s">
        <v>13</v>
      </c>
      <c r="G16" s="23">
        <v>0.1</v>
      </c>
      <c r="H16" s="24" t="s">
        <v>21</v>
      </c>
      <c r="I16" s="23" t="s">
        <v>13</v>
      </c>
      <c r="J16" s="26">
        <f>G16*2.5</f>
        <v>0.25</v>
      </c>
      <c r="K16" s="23">
        <v>4</v>
      </c>
      <c r="L16" s="23" t="s">
        <v>24</v>
      </c>
      <c r="M16" s="25">
        <v>38806</v>
      </c>
      <c r="N16" s="137"/>
      <c r="O16" s="13"/>
      <c r="P16" s="118"/>
    </row>
    <row r="17" spans="1:17" s="119" customFormat="1" ht="25.5">
      <c r="A17" s="2" t="s">
        <v>9</v>
      </c>
      <c r="B17" s="12" t="s">
        <v>165</v>
      </c>
      <c r="C17" s="12" t="s">
        <v>128</v>
      </c>
      <c r="D17" s="13" t="s">
        <v>13</v>
      </c>
      <c r="E17" s="13" t="s">
        <v>21</v>
      </c>
      <c r="F17" s="13" t="s">
        <v>13</v>
      </c>
      <c r="G17" s="13">
        <v>0.3</v>
      </c>
      <c r="H17" s="3" t="s">
        <v>24</v>
      </c>
      <c r="I17" s="13" t="s">
        <v>13</v>
      </c>
      <c r="J17" s="15">
        <f>G17*2.5</f>
        <v>0.75</v>
      </c>
      <c r="K17" s="13" t="s">
        <v>162</v>
      </c>
      <c r="L17" s="13" t="s">
        <v>24</v>
      </c>
      <c r="M17" s="14">
        <v>38806</v>
      </c>
      <c r="N17" s="98"/>
      <c r="O17" s="123"/>
      <c r="P17" s="123"/>
      <c r="Q17" s="123"/>
    </row>
    <row r="18" spans="1:14" s="12" customFormat="1" ht="12.75">
      <c r="A18" s="2" t="s">
        <v>9</v>
      </c>
      <c r="B18" s="12" t="s">
        <v>91</v>
      </c>
      <c r="C18" s="12" t="s">
        <v>51</v>
      </c>
      <c r="D18" s="13" t="s">
        <v>24</v>
      </c>
      <c r="E18" s="13" t="s">
        <v>21</v>
      </c>
      <c r="F18" s="13" t="s">
        <v>13</v>
      </c>
      <c r="G18" s="13">
        <v>0.8</v>
      </c>
      <c r="H18" s="3" t="s">
        <v>24</v>
      </c>
      <c r="I18" s="13" t="s">
        <v>13</v>
      </c>
      <c r="J18" s="15">
        <f>G18*2.5</f>
        <v>2</v>
      </c>
      <c r="K18" s="3">
        <v>3</v>
      </c>
      <c r="L18" s="13" t="s">
        <v>24</v>
      </c>
      <c r="M18" s="14">
        <v>38806</v>
      </c>
      <c r="N18" s="98"/>
    </row>
    <row r="19" spans="1:14" s="12" customFormat="1" ht="12.75">
      <c r="A19" s="2" t="s">
        <v>9</v>
      </c>
      <c r="B19" s="12" t="s">
        <v>133</v>
      </c>
      <c r="C19" s="12" t="s">
        <v>134</v>
      </c>
      <c r="D19" s="13" t="s">
        <v>24</v>
      </c>
      <c r="E19" s="13" t="s">
        <v>21</v>
      </c>
      <c r="F19" s="13" t="s">
        <v>13</v>
      </c>
      <c r="G19" s="13">
        <v>0.3</v>
      </c>
      <c r="H19" s="3" t="s">
        <v>21</v>
      </c>
      <c r="I19" s="13" t="s">
        <v>13</v>
      </c>
      <c r="J19" s="15">
        <v>0.8</v>
      </c>
      <c r="K19" s="3">
        <v>4</v>
      </c>
      <c r="L19" s="13" t="s">
        <v>24</v>
      </c>
      <c r="M19" s="14">
        <v>38806</v>
      </c>
      <c r="N19" s="98"/>
    </row>
    <row r="20" spans="1:14" s="12" customFormat="1" ht="12.75">
      <c r="A20" s="12" t="s">
        <v>182</v>
      </c>
      <c r="B20" s="12" t="s">
        <v>185</v>
      </c>
      <c r="C20" s="12" t="s">
        <v>155</v>
      </c>
      <c r="D20" s="13" t="s">
        <v>13</v>
      </c>
      <c r="E20" s="13" t="s">
        <v>24</v>
      </c>
      <c r="F20" s="13" t="s">
        <v>13</v>
      </c>
      <c r="G20" s="13" t="s">
        <v>13</v>
      </c>
      <c r="H20" s="13" t="s">
        <v>24</v>
      </c>
      <c r="I20" s="13" t="s">
        <v>13</v>
      </c>
      <c r="J20" s="15" t="s">
        <v>13</v>
      </c>
      <c r="K20" s="3">
        <v>6</v>
      </c>
      <c r="L20" s="13" t="s">
        <v>24</v>
      </c>
      <c r="M20" s="14">
        <v>38828</v>
      </c>
      <c r="N20" s="98"/>
    </row>
    <row r="21" spans="1:14" s="19" customFormat="1" ht="25.5">
      <c r="A21" s="12" t="s">
        <v>182</v>
      </c>
      <c r="B21" s="12" t="s">
        <v>183</v>
      </c>
      <c r="C21" s="12" t="s">
        <v>181</v>
      </c>
      <c r="D21" s="13" t="s">
        <v>13</v>
      </c>
      <c r="E21" s="13" t="s">
        <v>24</v>
      </c>
      <c r="F21" s="13" t="s">
        <v>13</v>
      </c>
      <c r="G21" s="13" t="s">
        <v>13</v>
      </c>
      <c r="H21" s="13" t="s">
        <v>24</v>
      </c>
      <c r="I21" s="13" t="s">
        <v>13</v>
      </c>
      <c r="J21" s="15" t="s">
        <v>13</v>
      </c>
      <c r="K21" s="3">
        <v>6</v>
      </c>
      <c r="L21" s="13" t="s">
        <v>24</v>
      </c>
      <c r="M21" s="14">
        <v>38828</v>
      </c>
      <c r="N21" s="98" t="s">
        <v>184</v>
      </c>
    </row>
    <row r="22" spans="1:13" s="98" customFormat="1" ht="25.5">
      <c r="A22" s="98" t="s">
        <v>85</v>
      </c>
      <c r="B22" s="98" t="s">
        <v>22</v>
      </c>
      <c r="C22" s="98" t="s">
        <v>229</v>
      </c>
      <c r="D22" s="13" t="s">
        <v>24</v>
      </c>
      <c r="E22" s="13" t="s">
        <v>21</v>
      </c>
      <c r="F22" s="13" t="s">
        <v>74</v>
      </c>
      <c r="G22" s="13">
        <v>0.7</v>
      </c>
      <c r="H22" s="13" t="s">
        <v>24</v>
      </c>
      <c r="I22" s="13" t="s">
        <v>13</v>
      </c>
      <c r="J22" s="15">
        <f>G22*2.5</f>
        <v>1.75</v>
      </c>
      <c r="K22" s="13" t="s">
        <v>162</v>
      </c>
      <c r="L22" s="13" t="s">
        <v>24</v>
      </c>
      <c r="M22" s="14">
        <v>38804</v>
      </c>
    </row>
    <row r="23" spans="1:14" s="12" customFormat="1" ht="12.75">
      <c r="A23" s="12" t="s">
        <v>11</v>
      </c>
      <c r="B23" s="12" t="s">
        <v>65</v>
      </c>
      <c r="C23" s="12" t="s">
        <v>65</v>
      </c>
      <c r="D23" s="3" t="s">
        <v>13</v>
      </c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" t="s">
        <v>13</v>
      </c>
      <c r="K23" s="3">
        <v>6</v>
      </c>
      <c r="L23" s="3" t="s">
        <v>13</v>
      </c>
      <c r="M23" s="6">
        <v>38804</v>
      </c>
      <c r="N23" s="90" t="s">
        <v>324</v>
      </c>
    </row>
    <row r="24" spans="1:14" s="12" customFormat="1" ht="12.75">
      <c r="A24" s="12" t="s">
        <v>11</v>
      </c>
      <c r="B24" s="12" t="s">
        <v>64</v>
      </c>
      <c r="C24" s="12" t="s">
        <v>64</v>
      </c>
      <c r="D24" s="13" t="s">
        <v>24</v>
      </c>
      <c r="E24" s="13" t="s">
        <v>24</v>
      </c>
      <c r="F24" s="13" t="s">
        <v>13</v>
      </c>
      <c r="G24" s="13" t="s">
        <v>13</v>
      </c>
      <c r="H24" s="13" t="s">
        <v>24</v>
      </c>
      <c r="I24" s="13" t="s">
        <v>13</v>
      </c>
      <c r="J24" s="15">
        <v>2.6</v>
      </c>
      <c r="K24" s="3">
        <v>2</v>
      </c>
      <c r="L24" s="13" t="s">
        <v>24</v>
      </c>
      <c r="M24" s="14">
        <v>38804</v>
      </c>
      <c r="N24" s="98"/>
    </row>
    <row r="25" spans="1:16" s="98" customFormat="1" ht="12.75">
      <c r="A25" s="12" t="s">
        <v>11</v>
      </c>
      <c r="B25" s="2" t="s">
        <v>192</v>
      </c>
      <c r="C25" s="2" t="s">
        <v>192</v>
      </c>
      <c r="D25" s="3" t="s">
        <v>13</v>
      </c>
      <c r="E25" s="3" t="s">
        <v>13</v>
      </c>
      <c r="F25" s="3" t="s">
        <v>13</v>
      </c>
      <c r="G25" s="3" t="s">
        <v>13</v>
      </c>
      <c r="H25" s="13" t="s">
        <v>13</v>
      </c>
      <c r="I25" s="13" t="s">
        <v>13</v>
      </c>
      <c r="J25" s="4">
        <v>1.5</v>
      </c>
      <c r="K25" s="3">
        <v>2</v>
      </c>
      <c r="L25" s="3" t="s">
        <v>13</v>
      </c>
      <c r="M25" s="14">
        <v>38804</v>
      </c>
      <c r="N25" s="98" t="s">
        <v>193</v>
      </c>
      <c r="O25" s="13"/>
      <c r="P25" s="118"/>
    </row>
    <row r="26" spans="1:14" ht="25.5">
      <c r="A26" s="12" t="s">
        <v>11</v>
      </c>
      <c r="B26" s="12" t="s">
        <v>140</v>
      </c>
      <c r="C26" s="12" t="s">
        <v>51</v>
      </c>
      <c r="D26" s="13" t="s">
        <v>24</v>
      </c>
      <c r="E26" s="13" t="s">
        <v>21</v>
      </c>
      <c r="F26" s="13" t="s">
        <v>13</v>
      </c>
      <c r="G26" s="13">
        <v>0.6</v>
      </c>
      <c r="H26" s="13" t="s">
        <v>21</v>
      </c>
      <c r="I26" s="13" t="s">
        <v>13</v>
      </c>
      <c r="J26" s="15">
        <v>1.5</v>
      </c>
      <c r="K26" s="3">
        <v>4</v>
      </c>
      <c r="L26" s="13" t="s">
        <v>24</v>
      </c>
      <c r="M26" s="14">
        <v>38804</v>
      </c>
      <c r="N26" s="90" t="s">
        <v>168</v>
      </c>
    </row>
    <row r="27" spans="1:14" s="12" customFormat="1" ht="38.25">
      <c r="A27" s="98" t="s">
        <v>11</v>
      </c>
      <c r="B27" s="98" t="s">
        <v>22</v>
      </c>
      <c r="C27" s="98" t="s">
        <v>229</v>
      </c>
      <c r="D27" s="13" t="s">
        <v>24</v>
      </c>
      <c r="E27" s="13" t="s">
        <v>21</v>
      </c>
      <c r="F27" s="13" t="s">
        <v>13</v>
      </c>
      <c r="G27" s="13">
        <v>0.7</v>
      </c>
      <c r="H27" s="13" t="s">
        <v>21</v>
      </c>
      <c r="I27" s="13" t="s">
        <v>13</v>
      </c>
      <c r="J27" s="15">
        <v>1.8</v>
      </c>
      <c r="K27" s="3">
        <v>4</v>
      </c>
      <c r="L27" s="13" t="s">
        <v>24</v>
      </c>
      <c r="M27" s="14">
        <v>38804</v>
      </c>
      <c r="N27" s="90" t="s">
        <v>170</v>
      </c>
    </row>
    <row r="28" spans="1:14" s="12" customFormat="1" ht="25.5">
      <c r="A28" s="12" t="s">
        <v>11</v>
      </c>
      <c r="B28" s="12" t="s">
        <v>154</v>
      </c>
      <c r="C28" s="12" t="s">
        <v>53</v>
      </c>
      <c r="D28" s="13" t="s">
        <v>24</v>
      </c>
      <c r="E28" s="13" t="s">
        <v>21</v>
      </c>
      <c r="F28" s="13" t="s">
        <v>13</v>
      </c>
      <c r="G28" s="13">
        <v>0.7</v>
      </c>
      <c r="H28" s="13" t="s">
        <v>21</v>
      </c>
      <c r="I28" s="13" t="s">
        <v>13</v>
      </c>
      <c r="J28" s="15">
        <v>1.8</v>
      </c>
      <c r="K28" s="3">
        <v>4</v>
      </c>
      <c r="L28" s="13" t="s">
        <v>24</v>
      </c>
      <c r="M28" s="14">
        <v>38804</v>
      </c>
      <c r="N28" s="98"/>
    </row>
    <row r="29" spans="1:14" s="90" customFormat="1" ht="12.75">
      <c r="A29" s="98" t="s">
        <v>11</v>
      </c>
      <c r="B29" s="98" t="s">
        <v>25</v>
      </c>
      <c r="C29" s="98" t="s">
        <v>228</v>
      </c>
      <c r="D29" s="13" t="s">
        <v>24</v>
      </c>
      <c r="E29" s="13" t="s">
        <v>21</v>
      </c>
      <c r="F29" s="13" t="s">
        <v>13</v>
      </c>
      <c r="G29" s="13">
        <v>0.7</v>
      </c>
      <c r="H29" s="13" t="s">
        <v>21</v>
      </c>
      <c r="I29" s="13" t="s">
        <v>13</v>
      </c>
      <c r="J29" s="15">
        <v>1.8</v>
      </c>
      <c r="K29" s="3">
        <v>4</v>
      </c>
      <c r="L29" s="13" t="s">
        <v>24</v>
      </c>
      <c r="M29" s="14">
        <v>38804</v>
      </c>
      <c r="N29" s="98"/>
    </row>
    <row r="30" spans="1:14" s="98" customFormat="1" ht="12.75">
      <c r="A30" s="12" t="s">
        <v>11</v>
      </c>
      <c r="B30" s="12" t="s">
        <v>128</v>
      </c>
      <c r="C30" s="2" t="s">
        <v>128</v>
      </c>
      <c r="D30" s="3" t="s">
        <v>13</v>
      </c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4">
        <v>0.5</v>
      </c>
      <c r="K30" s="3">
        <v>2</v>
      </c>
      <c r="L30" s="3" t="s">
        <v>13</v>
      </c>
      <c r="M30" s="14">
        <v>38804</v>
      </c>
      <c r="N30" s="98" t="s">
        <v>193</v>
      </c>
    </row>
    <row r="31" spans="1:14" s="12" customFormat="1" ht="12.75">
      <c r="A31" s="12" t="s">
        <v>11</v>
      </c>
      <c r="B31" s="2" t="s">
        <v>35</v>
      </c>
      <c r="C31" s="2" t="s">
        <v>35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4">
        <v>0.3</v>
      </c>
      <c r="K31" s="3">
        <v>2</v>
      </c>
      <c r="L31" s="3" t="s">
        <v>13</v>
      </c>
      <c r="M31" s="14">
        <v>38804</v>
      </c>
      <c r="N31" s="98" t="s">
        <v>193</v>
      </c>
    </row>
    <row r="32" spans="1:14" s="12" customFormat="1" ht="12.75">
      <c r="A32" s="12" t="s">
        <v>11</v>
      </c>
      <c r="B32" s="12" t="s">
        <v>52</v>
      </c>
      <c r="C32" s="12" t="s">
        <v>52</v>
      </c>
      <c r="D32" s="13" t="s">
        <v>24</v>
      </c>
      <c r="E32" s="13" t="s">
        <v>21</v>
      </c>
      <c r="F32" s="13" t="s">
        <v>13</v>
      </c>
      <c r="G32" s="13">
        <v>1</v>
      </c>
      <c r="H32" s="13" t="s">
        <v>21</v>
      </c>
      <c r="I32" s="13" t="s">
        <v>13</v>
      </c>
      <c r="J32" s="15">
        <v>2.4</v>
      </c>
      <c r="K32" s="3">
        <v>4</v>
      </c>
      <c r="L32" s="3" t="s">
        <v>24</v>
      </c>
      <c r="M32" s="14">
        <v>38804</v>
      </c>
      <c r="N32" s="98"/>
    </row>
    <row r="33" spans="1:14" s="12" customFormat="1" ht="25.5">
      <c r="A33" s="12" t="s">
        <v>11</v>
      </c>
      <c r="B33" s="12" t="s">
        <v>116</v>
      </c>
      <c r="C33" s="12" t="s">
        <v>73</v>
      </c>
      <c r="D33" s="13" t="s">
        <v>24</v>
      </c>
      <c r="E33" s="13" t="s">
        <v>21</v>
      </c>
      <c r="F33" s="13" t="s">
        <v>13</v>
      </c>
      <c r="G33" s="13">
        <v>0.6</v>
      </c>
      <c r="H33" s="13" t="s">
        <v>21</v>
      </c>
      <c r="I33" s="13" t="s">
        <v>13</v>
      </c>
      <c r="J33" s="15">
        <v>1.6</v>
      </c>
      <c r="K33" s="3">
        <v>4</v>
      </c>
      <c r="L33" s="13" t="s">
        <v>24</v>
      </c>
      <c r="M33" s="14">
        <v>38804</v>
      </c>
      <c r="N33" s="90" t="s">
        <v>169</v>
      </c>
    </row>
    <row r="34" spans="1:14" s="98" customFormat="1" ht="25.5">
      <c r="A34" s="12" t="s">
        <v>110</v>
      </c>
      <c r="B34" s="12" t="s">
        <v>176</v>
      </c>
      <c r="C34" s="2" t="s">
        <v>189</v>
      </c>
      <c r="D34" s="13" t="s">
        <v>24</v>
      </c>
      <c r="E34" s="13" t="s">
        <v>21</v>
      </c>
      <c r="F34" s="13" t="s">
        <v>13</v>
      </c>
      <c r="G34" s="13">
        <v>0.9</v>
      </c>
      <c r="H34" s="13" t="s">
        <v>24</v>
      </c>
      <c r="I34" s="13" t="s">
        <v>13</v>
      </c>
      <c r="J34" s="15">
        <f>G34*2.5</f>
        <v>2.25</v>
      </c>
      <c r="K34" s="3" t="s">
        <v>171</v>
      </c>
      <c r="L34" s="13" t="s">
        <v>13</v>
      </c>
      <c r="M34" s="14">
        <v>38828</v>
      </c>
      <c r="N34" s="98" t="s">
        <v>172</v>
      </c>
    </row>
    <row r="35" spans="1:14" s="12" customFormat="1" ht="25.5">
      <c r="A35" s="12" t="s">
        <v>110</v>
      </c>
      <c r="B35" s="12" t="s">
        <v>173</v>
      </c>
      <c r="C35" s="12" t="s">
        <v>56</v>
      </c>
      <c r="D35" s="13" t="s">
        <v>24</v>
      </c>
      <c r="E35" s="13" t="s">
        <v>21</v>
      </c>
      <c r="F35" s="13" t="s">
        <v>13</v>
      </c>
      <c r="G35" s="13">
        <v>1</v>
      </c>
      <c r="H35" s="13" t="s">
        <v>24</v>
      </c>
      <c r="I35" s="13" t="s">
        <v>13</v>
      </c>
      <c r="J35" s="15">
        <f>G35*2.5</f>
        <v>2.5</v>
      </c>
      <c r="K35" s="13" t="s">
        <v>162</v>
      </c>
      <c r="L35" s="13" t="s">
        <v>13</v>
      </c>
      <c r="M35" s="14">
        <v>38828</v>
      </c>
      <c r="N35" s="98" t="s">
        <v>172</v>
      </c>
    </row>
    <row r="36" spans="1:14" ht="25.5">
      <c r="A36" s="12" t="s">
        <v>110</v>
      </c>
      <c r="B36" s="12" t="s">
        <v>34</v>
      </c>
      <c r="C36" s="12" t="s">
        <v>56</v>
      </c>
      <c r="D36" s="13" t="s">
        <v>24</v>
      </c>
      <c r="E36" s="13" t="s">
        <v>21</v>
      </c>
      <c r="F36" s="13" t="s">
        <v>13</v>
      </c>
      <c r="G36" s="13">
        <v>1.1</v>
      </c>
      <c r="H36" s="13" t="s">
        <v>24</v>
      </c>
      <c r="I36" s="13" t="s">
        <v>13</v>
      </c>
      <c r="J36" s="15">
        <f>G36*2.5</f>
        <v>2.75</v>
      </c>
      <c r="K36" s="13" t="s">
        <v>162</v>
      </c>
      <c r="L36" s="13" t="s">
        <v>13</v>
      </c>
      <c r="M36" s="14">
        <v>38828</v>
      </c>
      <c r="N36" s="98" t="s">
        <v>172</v>
      </c>
    </row>
    <row r="37" spans="1:14" s="12" customFormat="1" ht="25.5">
      <c r="A37" s="12" t="s">
        <v>110</v>
      </c>
      <c r="B37" s="12" t="s">
        <v>109</v>
      </c>
      <c r="C37" s="12" t="s">
        <v>109</v>
      </c>
      <c r="D37" s="13" t="s">
        <v>24</v>
      </c>
      <c r="E37" s="13" t="s">
        <v>21</v>
      </c>
      <c r="F37" s="13" t="s">
        <v>13</v>
      </c>
      <c r="G37" s="13">
        <v>0.98</v>
      </c>
      <c r="H37" s="13" t="s">
        <v>24</v>
      </c>
      <c r="I37" s="13" t="s">
        <v>13</v>
      </c>
      <c r="J37" s="15">
        <f>G37*2.5</f>
        <v>2.45</v>
      </c>
      <c r="K37" s="13" t="s">
        <v>162</v>
      </c>
      <c r="L37" s="13" t="s">
        <v>24</v>
      </c>
      <c r="M37" s="14">
        <v>38804</v>
      </c>
      <c r="N37" s="98"/>
    </row>
    <row r="38" spans="1:14" s="90" customFormat="1" ht="25.5">
      <c r="A38" s="12" t="s">
        <v>110</v>
      </c>
      <c r="B38" s="12" t="s">
        <v>128</v>
      </c>
      <c r="C38" s="12" t="s">
        <v>128</v>
      </c>
      <c r="D38" s="13" t="s">
        <v>24</v>
      </c>
      <c r="E38" s="13" t="s">
        <v>21</v>
      </c>
      <c r="F38" s="13" t="s">
        <v>13</v>
      </c>
      <c r="G38" s="13">
        <v>0.6</v>
      </c>
      <c r="H38" s="13" t="s">
        <v>24</v>
      </c>
      <c r="I38" s="13" t="s">
        <v>13</v>
      </c>
      <c r="J38" s="15">
        <f>G38*2.5</f>
        <v>1.5</v>
      </c>
      <c r="K38" s="3" t="s">
        <v>162</v>
      </c>
      <c r="L38" s="13" t="s">
        <v>24</v>
      </c>
      <c r="M38" s="14">
        <v>38831</v>
      </c>
      <c r="N38" s="98"/>
    </row>
    <row r="39" spans="1:14" s="12" customFormat="1" ht="12.75">
      <c r="A39" s="12" t="s">
        <v>110</v>
      </c>
      <c r="B39" s="12" t="s">
        <v>174</v>
      </c>
      <c r="C39" s="12" t="s">
        <v>128</v>
      </c>
      <c r="D39" s="13" t="s">
        <v>24</v>
      </c>
      <c r="E39" s="13" t="s">
        <v>24</v>
      </c>
      <c r="F39" s="13" t="s">
        <v>13</v>
      </c>
      <c r="G39" s="13" t="s">
        <v>13</v>
      </c>
      <c r="H39" s="13" t="s">
        <v>24</v>
      </c>
      <c r="I39" s="13" t="s">
        <v>13</v>
      </c>
      <c r="J39" s="15" t="s">
        <v>13</v>
      </c>
      <c r="K39" s="3">
        <v>6</v>
      </c>
      <c r="L39" s="13" t="s">
        <v>13</v>
      </c>
      <c r="M39" s="14">
        <v>38828</v>
      </c>
      <c r="N39" s="98" t="s">
        <v>172</v>
      </c>
    </row>
    <row r="40" spans="1:14" s="12" customFormat="1" ht="12.75">
      <c r="A40" s="2" t="s">
        <v>177</v>
      </c>
      <c r="B40" s="134" t="s">
        <v>272</v>
      </c>
      <c r="C40" s="98" t="s">
        <v>254</v>
      </c>
      <c r="D40" s="13">
        <v>21</v>
      </c>
      <c r="E40" s="15" t="s">
        <v>21</v>
      </c>
      <c r="F40" s="13">
        <v>0.16</v>
      </c>
      <c r="G40" s="13">
        <v>0.76</v>
      </c>
      <c r="H40" s="13" t="s">
        <v>21</v>
      </c>
      <c r="I40" s="13">
        <v>0.42</v>
      </c>
      <c r="J40" s="15">
        <v>2</v>
      </c>
      <c r="K40" s="13">
        <v>4</v>
      </c>
      <c r="L40" s="13" t="s">
        <v>24</v>
      </c>
      <c r="M40" s="14">
        <v>38868</v>
      </c>
      <c r="N40" s="98"/>
    </row>
    <row r="41" spans="1:14" s="12" customFormat="1" ht="12.75">
      <c r="A41" s="2" t="s">
        <v>177</v>
      </c>
      <c r="B41" s="98" t="s">
        <v>265</v>
      </c>
      <c r="C41" s="98" t="s">
        <v>254</v>
      </c>
      <c r="D41" s="13">
        <v>21</v>
      </c>
      <c r="E41" s="13" t="s">
        <v>21</v>
      </c>
      <c r="F41" s="15">
        <v>0.16</v>
      </c>
      <c r="G41" s="13">
        <v>0.76</v>
      </c>
      <c r="H41" s="13" t="s">
        <v>21</v>
      </c>
      <c r="I41" s="13">
        <v>0.42</v>
      </c>
      <c r="J41" s="13">
        <v>2</v>
      </c>
      <c r="K41" s="120">
        <v>4</v>
      </c>
      <c r="L41" s="13" t="s">
        <v>24</v>
      </c>
      <c r="M41" s="14">
        <v>38868</v>
      </c>
      <c r="N41" s="98"/>
    </row>
    <row r="42" spans="1:14" s="12" customFormat="1" ht="25.5">
      <c r="A42" s="2" t="s">
        <v>10</v>
      </c>
      <c r="B42" s="12" t="s">
        <v>47</v>
      </c>
      <c r="C42" s="12" t="s">
        <v>47</v>
      </c>
      <c r="D42" s="13" t="s">
        <v>13</v>
      </c>
      <c r="E42" s="13" t="s">
        <v>21</v>
      </c>
      <c r="F42" s="13" t="s">
        <v>13</v>
      </c>
      <c r="G42" s="13">
        <v>0.7</v>
      </c>
      <c r="H42" s="3" t="s">
        <v>21</v>
      </c>
      <c r="I42" s="13" t="s">
        <v>13</v>
      </c>
      <c r="J42" s="15">
        <v>1.8</v>
      </c>
      <c r="K42" s="13">
        <v>4</v>
      </c>
      <c r="L42" s="13" t="s">
        <v>24</v>
      </c>
      <c r="M42" s="14">
        <v>38749</v>
      </c>
      <c r="N42" s="98"/>
    </row>
    <row r="43" spans="1:14" ht="12.75">
      <c r="A43" s="2" t="s">
        <v>10</v>
      </c>
      <c r="B43" s="12" t="s">
        <v>46</v>
      </c>
      <c r="C43" s="12" t="s">
        <v>52</v>
      </c>
      <c r="D43" s="13" t="s">
        <v>13</v>
      </c>
      <c r="E43" s="13" t="s">
        <v>21</v>
      </c>
      <c r="F43" s="13" t="s">
        <v>13</v>
      </c>
      <c r="G43" s="13">
        <v>0.8</v>
      </c>
      <c r="H43" s="3" t="s">
        <v>21</v>
      </c>
      <c r="I43" s="13" t="s">
        <v>13</v>
      </c>
      <c r="J43" s="15">
        <v>2</v>
      </c>
      <c r="K43" s="13">
        <v>4</v>
      </c>
      <c r="L43" s="3" t="s">
        <v>24</v>
      </c>
      <c r="M43" s="14">
        <v>38749</v>
      </c>
      <c r="N43" s="98"/>
    </row>
    <row r="44" spans="1:14" s="90" customFormat="1" ht="25.5">
      <c r="A44" s="2" t="s">
        <v>10</v>
      </c>
      <c r="B44" s="12" t="s">
        <v>44</v>
      </c>
      <c r="C44" s="12" t="s">
        <v>143</v>
      </c>
      <c r="D44" s="13" t="s">
        <v>13</v>
      </c>
      <c r="E44" s="13" t="s">
        <v>21</v>
      </c>
      <c r="F44" s="13" t="s">
        <v>13</v>
      </c>
      <c r="G44" s="13">
        <v>0.7</v>
      </c>
      <c r="H44" s="3" t="s">
        <v>21</v>
      </c>
      <c r="I44" s="13" t="s">
        <v>13</v>
      </c>
      <c r="J44" s="15">
        <v>1.7</v>
      </c>
      <c r="K44" s="13">
        <v>4</v>
      </c>
      <c r="L44" s="3" t="s">
        <v>21</v>
      </c>
      <c r="M44" s="14">
        <v>38749</v>
      </c>
      <c r="N44" s="98" t="s">
        <v>187</v>
      </c>
    </row>
    <row r="45" spans="1:14" s="90" customFormat="1" ht="25.5">
      <c r="A45" s="2" t="s">
        <v>10</v>
      </c>
      <c r="B45" s="12" t="s">
        <v>45</v>
      </c>
      <c r="C45" s="12" t="s">
        <v>143</v>
      </c>
      <c r="D45" s="13" t="s">
        <v>13</v>
      </c>
      <c r="E45" s="13" t="s">
        <v>21</v>
      </c>
      <c r="F45" s="13" t="s">
        <v>13</v>
      </c>
      <c r="G45" s="13">
        <v>0.7</v>
      </c>
      <c r="H45" s="3" t="s">
        <v>21</v>
      </c>
      <c r="I45" s="13" t="s">
        <v>13</v>
      </c>
      <c r="J45" s="15">
        <v>1.7</v>
      </c>
      <c r="K45" s="13">
        <v>4</v>
      </c>
      <c r="L45" s="3" t="s">
        <v>21</v>
      </c>
      <c r="M45" s="14">
        <v>38749</v>
      </c>
      <c r="N45" s="98" t="s">
        <v>187</v>
      </c>
    </row>
    <row r="46" spans="1:14" s="90" customFormat="1" ht="25.5">
      <c r="A46" s="2" t="s">
        <v>10</v>
      </c>
      <c r="B46" s="12" t="s">
        <v>186</v>
      </c>
      <c r="C46" s="12" t="s">
        <v>126</v>
      </c>
      <c r="D46" s="13" t="s">
        <v>13</v>
      </c>
      <c r="E46" s="13" t="s">
        <v>21</v>
      </c>
      <c r="F46" s="13" t="s">
        <v>13</v>
      </c>
      <c r="G46" s="13">
        <v>0.8</v>
      </c>
      <c r="H46" s="3" t="s">
        <v>21</v>
      </c>
      <c r="I46" s="13" t="s">
        <v>13</v>
      </c>
      <c r="J46" s="15">
        <v>1.9</v>
      </c>
      <c r="K46" s="3">
        <v>4</v>
      </c>
      <c r="L46" s="3" t="s">
        <v>21</v>
      </c>
      <c r="M46" s="14">
        <v>38831</v>
      </c>
      <c r="N46" s="98"/>
    </row>
    <row r="47" spans="1:14" ht="25.5">
      <c r="A47" s="90" t="s">
        <v>10</v>
      </c>
      <c r="B47" s="98" t="s">
        <v>186</v>
      </c>
      <c r="C47" s="98" t="s">
        <v>228</v>
      </c>
      <c r="D47" s="13" t="s">
        <v>13</v>
      </c>
      <c r="E47" s="13" t="s">
        <v>21</v>
      </c>
      <c r="F47" s="13" t="s">
        <v>13</v>
      </c>
      <c r="G47" s="13">
        <v>0.8</v>
      </c>
      <c r="H47" s="3" t="s">
        <v>21</v>
      </c>
      <c r="I47" s="13" t="s">
        <v>13</v>
      </c>
      <c r="J47" s="15">
        <v>1.9</v>
      </c>
      <c r="K47" s="3">
        <v>4</v>
      </c>
      <c r="L47" s="3" t="s">
        <v>21</v>
      </c>
      <c r="M47" s="14">
        <v>38831</v>
      </c>
      <c r="N47" s="98"/>
    </row>
    <row r="48" spans="1:14" ht="12.75">
      <c r="A48" s="2" t="s">
        <v>10</v>
      </c>
      <c r="B48" s="12" t="s">
        <v>41</v>
      </c>
      <c r="C48" s="12" t="s">
        <v>41</v>
      </c>
      <c r="D48" s="13" t="s">
        <v>13</v>
      </c>
      <c r="E48" s="13" t="s">
        <v>21</v>
      </c>
      <c r="F48" s="13" t="s">
        <v>13</v>
      </c>
      <c r="G48" s="13">
        <v>0.6</v>
      </c>
      <c r="H48" s="3" t="s">
        <v>21</v>
      </c>
      <c r="I48" s="13" t="s">
        <v>13</v>
      </c>
      <c r="J48" s="15">
        <v>1.6</v>
      </c>
      <c r="K48" s="13">
        <v>4</v>
      </c>
      <c r="L48" s="3" t="s">
        <v>24</v>
      </c>
      <c r="M48" s="14">
        <v>38749</v>
      </c>
      <c r="N48" s="98"/>
    </row>
    <row r="49" spans="1:14" s="12" customFormat="1" ht="12.75">
      <c r="A49" s="2" t="s">
        <v>10</v>
      </c>
      <c r="B49" s="12" t="s">
        <v>42</v>
      </c>
      <c r="C49" s="12" t="s">
        <v>42</v>
      </c>
      <c r="D49" s="13" t="s">
        <v>13</v>
      </c>
      <c r="E49" s="13" t="s">
        <v>21</v>
      </c>
      <c r="F49" s="13" t="s">
        <v>13</v>
      </c>
      <c r="G49" s="13">
        <v>0.6</v>
      </c>
      <c r="H49" s="3" t="s">
        <v>21</v>
      </c>
      <c r="I49" s="13" t="s">
        <v>13</v>
      </c>
      <c r="J49" s="15">
        <v>1.6</v>
      </c>
      <c r="K49" s="13">
        <v>4</v>
      </c>
      <c r="L49" s="3" t="s">
        <v>24</v>
      </c>
      <c r="M49" s="14">
        <v>38749</v>
      </c>
      <c r="N49" s="98"/>
    </row>
    <row r="50" spans="1:14" s="12" customFormat="1" ht="25.5">
      <c r="A50" s="2" t="s">
        <v>10</v>
      </c>
      <c r="B50" s="12" t="s">
        <v>43</v>
      </c>
      <c r="C50" s="12" t="s">
        <v>43</v>
      </c>
      <c r="D50" s="13" t="s">
        <v>13</v>
      </c>
      <c r="E50" s="13" t="s">
        <v>21</v>
      </c>
      <c r="F50" s="13" t="s">
        <v>13</v>
      </c>
      <c r="G50" s="13">
        <v>0.6</v>
      </c>
      <c r="H50" s="3" t="s">
        <v>21</v>
      </c>
      <c r="I50" s="13" t="s">
        <v>13</v>
      </c>
      <c r="J50" s="15">
        <v>1.6</v>
      </c>
      <c r="K50" s="13">
        <v>4</v>
      </c>
      <c r="L50" s="3" t="s">
        <v>24</v>
      </c>
      <c r="M50" s="14">
        <v>38749</v>
      </c>
      <c r="N50" s="98"/>
    </row>
    <row r="51" spans="1:14" ht="12.75">
      <c r="A51" s="2" t="s">
        <v>10</v>
      </c>
      <c r="B51" s="2" t="s">
        <v>48</v>
      </c>
      <c r="C51" s="2" t="s">
        <v>48</v>
      </c>
      <c r="D51" s="13" t="s">
        <v>13</v>
      </c>
      <c r="E51" s="13" t="s">
        <v>21</v>
      </c>
      <c r="F51" s="13" t="s">
        <v>13</v>
      </c>
      <c r="G51" s="13">
        <v>0.4</v>
      </c>
      <c r="H51" s="3" t="s">
        <v>21</v>
      </c>
      <c r="I51" s="13" t="s">
        <v>13</v>
      </c>
      <c r="J51" s="15">
        <v>0.9</v>
      </c>
      <c r="K51" s="13">
        <v>4</v>
      </c>
      <c r="L51" s="3" t="s">
        <v>24</v>
      </c>
      <c r="M51" s="14">
        <v>38749</v>
      </c>
      <c r="N51" s="98"/>
    </row>
    <row r="52" spans="1:14" s="12" customFormat="1" ht="63.75">
      <c r="A52" s="98" t="s">
        <v>66</v>
      </c>
      <c r="B52" s="98" t="s">
        <v>358</v>
      </c>
      <c r="C52" s="98" t="s">
        <v>254</v>
      </c>
      <c r="D52" s="13">
        <v>25</v>
      </c>
      <c r="E52" s="3" t="s">
        <v>21</v>
      </c>
      <c r="F52" s="149">
        <v>0.2</v>
      </c>
      <c r="G52" s="13">
        <v>0.9</v>
      </c>
      <c r="H52" s="13" t="s">
        <v>21</v>
      </c>
      <c r="I52" s="13">
        <v>0.5</v>
      </c>
      <c r="J52" s="15">
        <v>2.3</v>
      </c>
      <c r="K52" s="13">
        <v>4</v>
      </c>
      <c r="L52" s="13" t="s">
        <v>24</v>
      </c>
      <c r="M52" s="14">
        <v>38870</v>
      </c>
      <c r="N52" s="98" t="s">
        <v>321</v>
      </c>
    </row>
    <row r="53" spans="1:14" s="12" customFormat="1" ht="63.75">
      <c r="A53" s="98" t="s">
        <v>66</v>
      </c>
      <c r="B53" s="98" t="s">
        <v>273</v>
      </c>
      <c r="C53" s="98" t="s">
        <v>254</v>
      </c>
      <c r="D53" s="13">
        <v>25</v>
      </c>
      <c r="E53" s="3" t="s">
        <v>21</v>
      </c>
      <c r="F53" s="15">
        <v>0.4</v>
      </c>
      <c r="G53" s="13">
        <v>1.4</v>
      </c>
      <c r="H53" s="13" t="s">
        <v>21</v>
      </c>
      <c r="I53" s="13">
        <v>0.8</v>
      </c>
      <c r="J53" s="15">
        <v>2.8</v>
      </c>
      <c r="K53" s="13">
        <v>4</v>
      </c>
      <c r="L53" s="13" t="s">
        <v>24</v>
      </c>
      <c r="M53" s="14">
        <v>38913</v>
      </c>
      <c r="N53" s="98" t="s">
        <v>322</v>
      </c>
    </row>
    <row r="54" spans="1:14" ht="25.5">
      <c r="A54" s="98" t="s">
        <v>66</v>
      </c>
      <c r="B54" s="98" t="s">
        <v>269</v>
      </c>
      <c r="C54" s="98" t="s">
        <v>254</v>
      </c>
      <c r="D54" s="13" t="s">
        <v>270</v>
      </c>
      <c r="E54" s="3" t="s">
        <v>21</v>
      </c>
      <c r="F54" s="15">
        <v>0.2</v>
      </c>
      <c r="G54" s="13">
        <v>0.8</v>
      </c>
      <c r="H54" s="13" t="s">
        <v>21</v>
      </c>
      <c r="I54" s="13">
        <v>0.5</v>
      </c>
      <c r="J54" s="15">
        <v>2</v>
      </c>
      <c r="K54" s="13">
        <v>4</v>
      </c>
      <c r="L54" s="13" t="s">
        <v>24</v>
      </c>
      <c r="M54" s="14">
        <v>38868</v>
      </c>
      <c r="N54" s="98"/>
    </row>
    <row r="55" spans="1:14" ht="89.25">
      <c r="A55" s="98" t="s">
        <v>66</v>
      </c>
      <c r="B55" s="98" t="s">
        <v>249</v>
      </c>
      <c r="C55" s="98" t="s">
        <v>254</v>
      </c>
      <c r="D55" s="13">
        <v>21</v>
      </c>
      <c r="E55" s="3" t="s">
        <v>21</v>
      </c>
      <c r="F55" s="15">
        <v>0.2</v>
      </c>
      <c r="G55" s="13">
        <v>0.8</v>
      </c>
      <c r="H55" s="13" t="s">
        <v>21</v>
      </c>
      <c r="I55" s="13">
        <v>0.5</v>
      </c>
      <c r="J55" s="15">
        <v>2</v>
      </c>
      <c r="K55" s="13">
        <v>4</v>
      </c>
      <c r="L55" s="13" t="s">
        <v>24</v>
      </c>
      <c r="M55" s="14">
        <v>38868</v>
      </c>
      <c r="N55" s="98" t="s">
        <v>253</v>
      </c>
    </row>
    <row r="56" spans="1:14" s="12" customFormat="1" ht="25.5">
      <c r="A56" s="98" t="s">
        <v>66</v>
      </c>
      <c r="B56" s="98" t="s">
        <v>267</v>
      </c>
      <c r="C56" s="98" t="s">
        <v>254</v>
      </c>
      <c r="D56" s="13">
        <v>25</v>
      </c>
      <c r="E56" s="3" t="s">
        <v>21</v>
      </c>
      <c r="F56" s="15">
        <v>0.2</v>
      </c>
      <c r="G56" s="13">
        <v>0.8</v>
      </c>
      <c r="H56" s="13" t="s">
        <v>21</v>
      </c>
      <c r="I56" s="13">
        <v>0.5</v>
      </c>
      <c r="J56" s="15">
        <v>2</v>
      </c>
      <c r="K56" s="13">
        <v>4</v>
      </c>
      <c r="L56" s="3" t="s">
        <v>24</v>
      </c>
      <c r="M56" s="14">
        <v>38868</v>
      </c>
      <c r="N56" s="98" t="s">
        <v>266</v>
      </c>
    </row>
    <row r="57" spans="1:14" s="12" customFormat="1" ht="12.75">
      <c r="A57" s="98" t="s">
        <v>66</v>
      </c>
      <c r="B57" s="98" t="s">
        <v>268</v>
      </c>
      <c r="C57" s="98" t="s">
        <v>254</v>
      </c>
      <c r="D57" s="13">
        <v>25</v>
      </c>
      <c r="E57" s="3" t="s">
        <v>21</v>
      </c>
      <c r="F57" s="15">
        <v>0.2</v>
      </c>
      <c r="G57" s="13">
        <v>0.8</v>
      </c>
      <c r="H57" s="13" t="s">
        <v>21</v>
      </c>
      <c r="I57" s="13">
        <v>0.5</v>
      </c>
      <c r="J57" s="15">
        <v>2</v>
      </c>
      <c r="K57" s="13">
        <v>4</v>
      </c>
      <c r="L57" s="3" t="s">
        <v>24</v>
      </c>
      <c r="M57" s="14">
        <v>38868</v>
      </c>
      <c r="N57" s="98"/>
    </row>
    <row r="58" spans="1:14" s="12" customFormat="1" ht="25.5">
      <c r="A58" s="98" t="s">
        <v>66</v>
      </c>
      <c r="B58" s="98" t="s">
        <v>263</v>
      </c>
      <c r="C58" s="98" t="s">
        <v>254</v>
      </c>
      <c r="D58" s="13">
        <v>21</v>
      </c>
      <c r="E58" s="3" t="s">
        <v>21</v>
      </c>
      <c r="F58" s="15">
        <v>0.2</v>
      </c>
      <c r="G58" s="13">
        <v>1.1</v>
      </c>
      <c r="H58" s="13" t="s">
        <v>21</v>
      </c>
      <c r="I58" s="13">
        <v>0.5</v>
      </c>
      <c r="J58" s="15">
        <v>2.8</v>
      </c>
      <c r="K58" s="13">
        <v>4</v>
      </c>
      <c r="L58" s="3" t="s">
        <v>24</v>
      </c>
      <c r="M58" s="14">
        <v>38868</v>
      </c>
      <c r="N58" s="98" t="s">
        <v>266</v>
      </c>
    </row>
    <row r="59" spans="1:13" ht="12.75">
      <c r="A59" s="2" t="s">
        <v>66</v>
      </c>
      <c r="B59" s="2" t="s">
        <v>67</v>
      </c>
      <c r="C59" s="98" t="s">
        <v>254</v>
      </c>
      <c r="D59" s="3" t="s">
        <v>68</v>
      </c>
      <c r="E59" s="3" t="s">
        <v>21</v>
      </c>
      <c r="F59" s="3">
        <v>0.1</v>
      </c>
      <c r="G59" s="3">
        <v>0.8</v>
      </c>
      <c r="H59" s="3" t="s">
        <v>21</v>
      </c>
      <c r="I59" s="4">
        <v>0.25</v>
      </c>
      <c r="J59" s="4">
        <v>2</v>
      </c>
      <c r="K59" s="3">
        <v>4</v>
      </c>
      <c r="L59" s="3" t="s">
        <v>24</v>
      </c>
      <c r="M59" s="14">
        <v>38804</v>
      </c>
    </row>
    <row r="60" spans="1:14" s="12" customFormat="1" ht="25.5">
      <c r="A60" s="98" t="s">
        <v>66</v>
      </c>
      <c r="B60" s="98" t="s">
        <v>264</v>
      </c>
      <c r="C60" s="98" t="s">
        <v>254</v>
      </c>
      <c r="D60" s="13">
        <v>20</v>
      </c>
      <c r="E60" s="3" t="s">
        <v>21</v>
      </c>
      <c r="F60" s="15">
        <v>0.2</v>
      </c>
      <c r="G60" s="13">
        <v>1.1</v>
      </c>
      <c r="H60" s="13" t="s">
        <v>21</v>
      </c>
      <c r="I60" s="13">
        <v>0.5</v>
      </c>
      <c r="J60" s="15">
        <v>2.75</v>
      </c>
      <c r="K60" s="13">
        <v>4</v>
      </c>
      <c r="L60" s="13" t="s">
        <v>24</v>
      </c>
      <c r="M60" s="14">
        <v>38868</v>
      </c>
      <c r="N60" s="98" t="s">
        <v>266</v>
      </c>
    </row>
    <row r="61" spans="1:13" ht="25.5">
      <c r="A61" s="2" t="s">
        <v>66</v>
      </c>
      <c r="B61" s="2" t="s">
        <v>70</v>
      </c>
      <c r="C61" s="2" t="s">
        <v>137</v>
      </c>
      <c r="D61" s="3">
        <v>30</v>
      </c>
      <c r="E61" s="3" t="s">
        <v>21</v>
      </c>
      <c r="F61" s="3">
        <v>0.1</v>
      </c>
      <c r="G61" s="3">
        <v>0.4</v>
      </c>
      <c r="H61" s="3" t="s">
        <v>21</v>
      </c>
      <c r="I61" s="4">
        <v>0.3</v>
      </c>
      <c r="J61" s="4">
        <v>1</v>
      </c>
      <c r="K61" s="3">
        <v>4</v>
      </c>
      <c r="L61" s="3" t="s">
        <v>24</v>
      </c>
      <c r="M61" s="14">
        <v>38804</v>
      </c>
    </row>
    <row r="62" spans="1:14" s="12" customFormat="1" ht="25.5">
      <c r="A62" s="98" t="s">
        <v>115</v>
      </c>
      <c r="B62" s="98" t="s">
        <v>88</v>
      </c>
      <c r="C62" s="98" t="s">
        <v>88</v>
      </c>
      <c r="D62" s="13" t="s">
        <v>24</v>
      </c>
      <c r="E62" s="13" t="s">
        <v>24</v>
      </c>
      <c r="F62" s="13" t="s">
        <v>13</v>
      </c>
      <c r="G62" s="13" t="s">
        <v>13</v>
      </c>
      <c r="H62" s="13" t="s">
        <v>24</v>
      </c>
      <c r="I62" s="13" t="s">
        <v>13</v>
      </c>
      <c r="J62" s="15" t="s">
        <v>13</v>
      </c>
      <c r="K62" s="13">
        <v>6</v>
      </c>
      <c r="L62" s="13" t="s">
        <v>24</v>
      </c>
      <c r="M62" s="14">
        <v>38804</v>
      </c>
      <c r="N62" s="90" t="s">
        <v>161</v>
      </c>
    </row>
    <row r="63" spans="1:13" ht="25.5">
      <c r="A63" s="119" t="s">
        <v>278</v>
      </c>
      <c r="B63" s="2" t="s">
        <v>327</v>
      </c>
      <c r="C63" s="2" t="s">
        <v>30</v>
      </c>
      <c r="D63" s="3" t="s">
        <v>13</v>
      </c>
      <c r="E63" s="3" t="s">
        <v>21</v>
      </c>
      <c r="F63" s="3" t="s">
        <v>13</v>
      </c>
      <c r="G63" s="3">
        <v>0.67</v>
      </c>
      <c r="H63" s="3" t="s">
        <v>21</v>
      </c>
      <c r="I63" s="3" t="s">
        <v>13</v>
      </c>
      <c r="J63" s="4">
        <v>1.8</v>
      </c>
      <c r="K63" s="3">
        <v>4</v>
      </c>
      <c r="L63" s="3" t="s">
        <v>24</v>
      </c>
      <c r="M63" s="6">
        <v>38806</v>
      </c>
    </row>
    <row r="64" spans="1:14" s="12" customFormat="1" ht="25.5">
      <c r="A64" s="119" t="s">
        <v>278</v>
      </c>
      <c r="B64" s="2" t="s">
        <v>331</v>
      </c>
      <c r="C64" s="2" t="s">
        <v>52</v>
      </c>
      <c r="D64" s="3" t="s">
        <v>13</v>
      </c>
      <c r="E64" s="3" t="s">
        <v>24</v>
      </c>
      <c r="F64" s="3" t="s">
        <v>13</v>
      </c>
      <c r="G64" s="3">
        <v>0.78</v>
      </c>
      <c r="H64" s="3" t="s">
        <v>24</v>
      </c>
      <c r="I64" s="3" t="s">
        <v>13</v>
      </c>
      <c r="J64" s="4">
        <f>G64*2.5</f>
        <v>1.9500000000000002</v>
      </c>
      <c r="K64" s="3" t="s">
        <v>162</v>
      </c>
      <c r="L64" s="3" t="s">
        <v>24</v>
      </c>
      <c r="M64" s="6">
        <v>38806</v>
      </c>
      <c r="N64" s="90"/>
    </row>
    <row r="65" spans="1:17" s="119" customFormat="1" ht="25.5">
      <c r="A65" s="119" t="s">
        <v>278</v>
      </c>
      <c r="B65" s="2" t="s">
        <v>328</v>
      </c>
      <c r="C65" s="2" t="s">
        <v>56</v>
      </c>
      <c r="D65" s="13" t="s">
        <v>24</v>
      </c>
      <c r="E65" s="3" t="s">
        <v>24</v>
      </c>
      <c r="F65" s="3" t="s">
        <v>13</v>
      </c>
      <c r="G65" s="3" t="s">
        <v>13</v>
      </c>
      <c r="H65" s="3" t="s">
        <v>24</v>
      </c>
      <c r="I65" s="3" t="s">
        <v>13</v>
      </c>
      <c r="J65" s="15" t="s">
        <v>13</v>
      </c>
      <c r="K65" s="3">
        <v>6</v>
      </c>
      <c r="L65" s="3" t="s">
        <v>24</v>
      </c>
      <c r="M65" s="6">
        <v>38806</v>
      </c>
      <c r="N65" s="90"/>
      <c r="O65" s="123"/>
      <c r="P65" s="123"/>
      <c r="Q65" s="123"/>
    </row>
    <row r="66" spans="1:14" s="19" customFormat="1" ht="25.5">
      <c r="A66" s="119" t="s">
        <v>278</v>
      </c>
      <c r="B66" s="12" t="s">
        <v>329</v>
      </c>
      <c r="C66" s="12" t="s">
        <v>128</v>
      </c>
      <c r="D66" s="13" t="s">
        <v>13</v>
      </c>
      <c r="E66" s="13" t="s">
        <v>24</v>
      </c>
      <c r="F66" s="13" t="s">
        <v>13</v>
      </c>
      <c r="G66" s="13" t="s">
        <v>13</v>
      </c>
      <c r="H66" s="3" t="s">
        <v>24</v>
      </c>
      <c r="I66" s="13" t="s">
        <v>13</v>
      </c>
      <c r="J66" s="15" t="s">
        <v>13</v>
      </c>
      <c r="K66" s="13">
        <v>6</v>
      </c>
      <c r="L66" s="13" t="s">
        <v>24</v>
      </c>
      <c r="M66" s="14">
        <v>38806</v>
      </c>
      <c r="N66" s="98"/>
    </row>
    <row r="67" spans="1:16" s="12" customFormat="1" ht="25.5">
      <c r="A67" s="119" t="s">
        <v>278</v>
      </c>
      <c r="B67" s="12" t="s">
        <v>329</v>
      </c>
      <c r="C67" s="12" t="s">
        <v>35</v>
      </c>
      <c r="D67" s="13" t="s">
        <v>13</v>
      </c>
      <c r="E67" s="13" t="s">
        <v>24</v>
      </c>
      <c r="F67" s="13" t="s">
        <v>13</v>
      </c>
      <c r="G67" s="13" t="s">
        <v>13</v>
      </c>
      <c r="H67" s="3" t="s">
        <v>24</v>
      </c>
      <c r="I67" s="13" t="s">
        <v>13</v>
      </c>
      <c r="J67" s="15" t="s">
        <v>13</v>
      </c>
      <c r="K67" s="13">
        <v>6</v>
      </c>
      <c r="L67" s="13" t="s">
        <v>24</v>
      </c>
      <c r="M67" s="14">
        <v>38806</v>
      </c>
      <c r="N67" s="98"/>
      <c r="O67" s="13"/>
      <c r="P67" s="14"/>
    </row>
    <row r="68" spans="1:14" s="12" customFormat="1" ht="25.5">
      <c r="A68" s="119" t="s">
        <v>278</v>
      </c>
      <c r="B68" s="12" t="s">
        <v>330</v>
      </c>
      <c r="C68" s="12" t="s">
        <v>51</v>
      </c>
      <c r="D68" s="13" t="s">
        <v>24</v>
      </c>
      <c r="E68" s="13" t="s">
        <v>24</v>
      </c>
      <c r="F68" s="13" t="s">
        <v>13</v>
      </c>
      <c r="G68" s="13" t="s">
        <v>13</v>
      </c>
      <c r="H68" s="3" t="s">
        <v>24</v>
      </c>
      <c r="I68" s="13" t="s">
        <v>13</v>
      </c>
      <c r="J68" s="15" t="s">
        <v>13</v>
      </c>
      <c r="K68" s="13">
        <v>6</v>
      </c>
      <c r="L68" s="13" t="s">
        <v>24</v>
      </c>
      <c r="M68" s="14">
        <v>38806</v>
      </c>
      <c r="N68" s="98"/>
    </row>
    <row r="69" spans="1:14" s="12" customFormat="1" ht="25.5">
      <c r="A69" s="119" t="s">
        <v>278</v>
      </c>
      <c r="B69" s="2" t="s">
        <v>325</v>
      </c>
      <c r="C69" s="2" t="s">
        <v>126</v>
      </c>
      <c r="D69" s="3" t="s">
        <v>13</v>
      </c>
      <c r="E69" s="3" t="s">
        <v>21</v>
      </c>
      <c r="F69" s="3" t="s">
        <v>13</v>
      </c>
      <c r="G69" s="3">
        <v>0.67</v>
      </c>
      <c r="H69" s="3" t="s">
        <v>21</v>
      </c>
      <c r="I69" s="3" t="s">
        <v>13</v>
      </c>
      <c r="J69" s="4">
        <v>1.8</v>
      </c>
      <c r="K69" s="3">
        <v>4</v>
      </c>
      <c r="L69" s="3" t="s">
        <v>24</v>
      </c>
      <c r="M69" s="6">
        <v>38806</v>
      </c>
      <c r="N69" s="90"/>
    </row>
    <row r="70" spans="1:14" s="12" customFormat="1" ht="25.5">
      <c r="A70" s="119" t="s">
        <v>278</v>
      </c>
      <c r="B70" s="2" t="s">
        <v>326</v>
      </c>
      <c r="C70" s="2" t="s">
        <v>126</v>
      </c>
      <c r="D70" s="3" t="s">
        <v>13</v>
      </c>
      <c r="E70" s="3" t="s">
        <v>21</v>
      </c>
      <c r="F70" s="3" t="s">
        <v>13</v>
      </c>
      <c r="G70" s="3">
        <v>0.67</v>
      </c>
      <c r="H70" s="3" t="s">
        <v>21</v>
      </c>
      <c r="I70" s="3" t="s">
        <v>13</v>
      </c>
      <c r="J70" s="4">
        <v>1.8</v>
      </c>
      <c r="K70" s="3">
        <v>4</v>
      </c>
      <c r="L70" s="3" t="s">
        <v>24</v>
      </c>
      <c r="M70" s="6">
        <v>38806</v>
      </c>
      <c r="N70" s="90"/>
    </row>
    <row r="71" spans="1:14" s="12" customFormat="1" ht="25.5">
      <c r="A71" s="2" t="s">
        <v>6</v>
      </c>
      <c r="B71" s="12" t="s">
        <v>40</v>
      </c>
      <c r="C71" s="12" t="s">
        <v>40</v>
      </c>
      <c r="D71" s="13" t="s">
        <v>13</v>
      </c>
      <c r="E71" s="13" t="s">
        <v>21</v>
      </c>
      <c r="F71" s="13" t="s">
        <v>13</v>
      </c>
      <c r="G71" s="13">
        <v>1.3</v>
      </c>
      <c r="H71" s="3" t="s">
        <v>21</v>
      </c>
      <c r="I71" s="13" t="s">
        <v>13</v>
      </c>
      <c r="J71" s="15">
        <v>3.2</v>
      </c>
      <c r="K71" s="13">
        <v>4</v>
      </c>
      <c r="L71" s="13" t="s">
        <v>24</v>
      </c>
      <c r="M71" s="14">
        <v>38806</v>
      </c>
      <c r="N71" s="98"/>
    </row>
    <row r="72" spans="1:14" ht="25.5">
      <c r="A72" s="90" t="s">
        <v>6</v>
      </c>
      <c r="B72" s="98" t="s">
        <v>148</v>
      </c>
      <c r="C72" s="98" t="s">
        <v>88</v>
      </c>
      <c r="D72" s="13" t="s">
        <v>13</v>
      </c>
      <c r="E72" s="13" t="s">
        <v>21</v>
      </c>
      <c r="F72" s="13" t="s">
        <v>13</v>
      </c>
      <c r="G72" s="13">
        <v>0.9</v>
      </c>
      <c r="H72" s="3" t="s">
        <v>21</v>
      </c>
      <c r="I72" s="13" t="s">
        <v>13</v>
      </c>
      <c r="J72" s="15">
        <v>1.6</v>
      </c>
      <c r="K72" s="13">
        <v>4</v>
      </c>
      <c r="L72" s="13" t="s">
        <v>24</v>
      </c>
      <c r="M72" s="14">
        <v>38806</v>
      </c>
      <c r="N72" s="98"/>
    </row>
    <row r="73" spans="1:14" s="90" customFormat="1" ht="25.5">
      <c r="A73" s="2" t="s">
        <v>6</v>
      </c>
      <c r="B73" s="12" t="s">
        <v>144</v>
      </c>
      <c r="C73" s="12" t="s">
        <v>229</v>
      </c>
      <c r="D73" s="13" t="s">
        <v>13</v>
      </c>
      <c r="E73" s="13" t="s">
        <v>21</v>
      </c>
      <c r="F73" s="13" t="s">
        <v>13</v>
      </c>
      <c r="G73" s="13">
        <v>0.67</v>
      </c>
      <c r="H73" s="3" t="s">
        <v>21</v>
      </c>
      <c r="I73" s="13" t="s">
        <v>13</v>
      </c>
      <c r="J73" s="15">
        <v>1.7</v>
      </c>
      <c r="K73" s="13">
        <v>4</v>
      </c>
      <c r="L73" s="13" t="s">
        <v>24</v>
      </c>
      <c r="M73" s="14">
        <v>38806</v>
      </c>
      <c r="N73" s="98"/>
    </row>
    <row r="74" spans="1:13" s="98" customFormat="1" ht="25.5">
      <c r="A74" s="90" t="s">
        <v>6</v>
      </c>
      <c r="B74" s="98" t="s">
        <v>144</v>
      </c>
      <c r="C74" s="98" t="s">
        <v>228</v>
      </c>
      <c r="D74" s="13" t="s">
        <v>13</v>
      </c>
      <c r="E74" s="13" t="s">
        <v>21</v>
      </c>
      <c r="F74" s="13" t="s">
        <v>13</v>
      </c>
      <c r="G74" s="13">
        <v>0.67</v>
      </c>
      <c r="H74" s="3" t="s">
        <v>21</v>
      </c>
      <c r="I74" s="13" t="s">
        <v>13</v>
      </c>
      <c r="J74" s="15">
        <v>1.7</v>
      </c>
      <c r="K74" s="13">
        <v>4</v>
      </c>
      <c r="L74" s="13" t="s">
        <v>24</v>
      </c>
      <c r="M74" s="14">
        <v>38806</v>
      </c>
    </row>
    <row r="75" spans="1:14" s="90" customFormat="1" ht="25.5">
      <c r="A75" s="2" t="s">
        <v>6</v>
      </c>
      <c r="B75" s="12" t="s">
        <v>145</v>
      </c>
      <c r="C75" s="12" t="s">
        <v>274</v>
      </c>
      <c r="D75" s="13" t="s">
        <v>13</v>
      </c>
      <c r="E75" s="13" t="s">
        <v>21</v>
      </c>
      <c r="F75" s="13" t="s">
        <v>13</v>
      </c>
      <c r="G75" s="13">
        <v>0.67</v>
      </c>
      <c r="H75" s="3" t="s">
        <v>21</v>
      </c>
      <c r="I75" s="13" t="s">
        <v>13</v>
      </c>
      <c r="J75" s="15">
        <v>1.7</v>
      </c>
      <c r="K75" s="13">
        <v>4</v>
      </c>
      <c r="L75" s="13" t="s">
        <v>24</v>
      </c>
      <c r="M75" s="14">
        <v>38806</v>
      </c>
      <c r="N75" s="98"/>
    </row>
    <row r="76" spans="1:13" s="98" customFormat="1" ht="25.5">
      <c r="A76" s="90" t="s">
        <v>6</v>
      </c>
      <c r="B76" s="98" t="s">
        <v>145</v>
      </c>
      <c r="C76" s="98" t="s">
        <v>228</v>
      </c>
      <c r="D76" s="13" t="s">
        <v>13</v>
      </c>
      <c r="E76" s="13" t="s">
        <v>21</v>
      </c>
      <c r="F76" s="13" t="s">
        <v>13</v>
      </c>
      <c r="G76" s="13">
        <v>0.67</v>
      </c>
      <c r="H76" s="3" t="s">
        <v>21</v>
      </c>
      <c r="I76" s="13" t="s">
        <v>13</v>
      </c>
      <c r="J76" s="15">
        <v>1.7</v>
      </c>
      <c r="K76" s="13">
        <v>4</v>
      </c>
      <c r="L76" s="13" t="s">
        <v>24</v>
      </c>
      <c r="M76" s="14">
        <v>38806</v>
      </c>
    </row>
    <row r="77" spans="1:14" s="90" customFormat="1" ht="25.5">
      <c r="A77" s="2" t="s">
        <v>6</v>
      </c>
      <c r="B77" s="12" t="s">
        <v>146</v>
      </c>
      <c r="C77" s="12" t="s">
        <v>228</v>
      </c>
      <c r="D77" s="13" t="s">
        <v>13</v>
      </c>
      <c r="E77" s="13" t="s">
        <v>21</v>
      </c>
      <c r="F77" s="13" t="s">
        <v>13</v>
      </c>
      <c r="G77" s="13">
        <v>0.67</v>
      </c>
      <c r="H77" s="3" t="s">
        <v>21</v>
      </c>
      <c r="I77" s="13" t="s">
        <v>13</v>
      </c>
      <c r="J77" s="15">
        <v>1.7</v>
      </c>
      <c r="K77" s="13">
        <v>4</v>
      </c>
      <c r="L77" s="13" t="s">
        <v>24</v>
      </c>
      <c r="M77" s="14">
        <v>38806</v>
      </c>
      <c r="N77" s="98"/>
    </row>
    <row r="78" spans="1:14" ht="25.5">
      <c r="A78" s="90" t="s">
        <v>6</v>
      </c>
      <c r="B78" s="98" t="s">
        <v>146</v>
      </c>
      <c r="C78" s="98" t="s">
        <v>228</v>
      </c>
      <c r="D78" s="13" t="s">
        <v>13</v>
      </c>
      <c r="E78" s="13" t="s">
        <v>21</v>
      </c>
      <c r="F78" s="13" t="s">
        <v>13</v>
      </c>
      <c r="G78" s="13">
        <v>0.67</v>
      </c>
      <c r="H78" s="3" t="s">
        <v>21</v>
      </c>
      <c r="I78" s="13" t="s">
        <v>13</v>
      </c>
      <c r="J78" s="15">
        <v>1.7</v>
      </c>
      <c r="K78" s="13">
        <v>4</v>
      </c>
      <c r="L78" s="13" t="s">
        <v>24</v>
      </c>
      <c r="M78" s="14">
        <v>38806</v>
      </c>
      <c r="N78" s="98"/>
    </row>
    <row r="79" spans="1:14" s="12" customFormat="1" ht="25.5">
      <c r="A79" s="2" t="s">
        <v>6</v>
      </c>
      <c r="B79" s="12" t="s">
        <v>120</v>
      </c>
      <c r="C79" s="12" t="s">
        <v>120</v>
      </c>
      <c r="D79" s="13" t="s">
        <v>49</v>
      </c>
      <c r="E79" s="13" t="s">
        <v>21</v>
      </c>
      <c r="F79" s="13" t="s">
        <v>13</v>
      </c>
      <c r="G79" s="13">
        <v>0.3</v>
      </c>
      <c r="H79" s="3" t="s">
        <v>21</v>
      </c>
      <c r="I79" s="13">
        <v>1</v>
      </c>
      <c r="J79" s="15">
        <v>0.8</v>
      </c>
      <c r="K79" s="13">
        <v>4</v>
      </c>
      <c r="L79" s="13" t="s">
        <v>24</v>
      </c>
      <c r="M79" s="14">
        <v>38806</v>
      </c>
      <c r="N79" s="98"/>
    </row>
    <row r="80" spans="1:14" s="12" customFormat="1" ht="25.5">
      <c r="A80" s="2" t="s">
        <v>6</v>
      </c>
      <c r="B80" s="12" t="s">
        <v>96</v>
      </c>
      <c r="C80" s="12" t="s">
        <v>96</v>
      </c>
      <c r="D80" s="13" t="s">
        <v>13</v>
      </c>
      <c r="E80" s="13" t="s">
        <v>21</v>
      </c>
      <c r="F80" s="13" t="s">
        <v>13</v>
      </c>
      <c r="G80" s="13">
        <v>0.17</v>
      </c>
      <c r="H80" s="3" t="s">
        <v>21</v>
      </c>
      <c r="I80" s="13" t="s">
        <v>13</v>
      </c>
      <c r="J80" s="15">
        <v>0.4</v>
      </c>
      <c r="K80" s="13">
        <v>4</v>
      </c>
      <c r="L80" s="13" t="s">
        <v>24</v>
      </c>
      <c r="M80" s="14">
        <v>38806</v>
      </c>
      <c r="N80" s="98"/>
    </row>
    <row r="81" spans="1:14" s="12" customFormat="1" ht="25.5">
      <c r="A81" s="2" t="s">
        <v>6</v>
      </c>
      <c r="B81" s="12" t="s">
        <v>147</v>
      </c>
      <c r="C81" s="12" t="s">
        <v>229</v>
      </c>
      <c r="D81" s="13" t="s">
        <v>13</v>
      </c>
      <c r="E81" s="13" t="s">
        <v>21</v>
      </c>
      <c r="F81" s="13" t="s">
        <v>13</v>
      </c>
      <c r="G81" s="13">
        <v>0.67</v>
      </c>
      <c r="H81" s="3" t="s">
        <v>21</v>
      </c>
      <c r="I81" s="13" t="s">
        <v>13</v>
      </c>
      <c r="J81" s="15">
        <v>1.7</v>
      </c>
      <c r="K81" s="13">
        <v>4</v>
      </c>
      <c r="L81" s="13" t="s">
        <v>24</v>
      </c>
      <c r="M81" s="14">
        <v>38806</v>
      </c>
      <c r="N81" s="98"/>
    </row>
    <row r="82" spans="1:13" s="98" customFormat="1" ht="25.5">
      <c r="A82" s="90" t="s">
        <v>6</v>
      </c>
      <c r="B82" s="98" t="s">
        <v>147</v>
      </c>
      <c r="C82" s="98" t="s">
        <v>229</v>
      </c>
      <c r="D82" s="13" t="s">
        <v>13</v>
      </c>
      <c r="E82" s="13" t="s">
        <v>21</v>
      </c>
      <c r="F82" s="13" t="s">
        <v>13</v>
      </c>
      <c r="G82" s="13">
        <v>0.67</v>
      </c>
      <c r="H82" s="3" t="s">
        <v>21</v>
      </c>
      <c r="I82" s="13" t="s">
        <v>13</v>
      </c>
      <c r="J82" s="15">
        <v>1.7</v>
      </c>
      <c r="K82" s="13">
        <v>4</v>
      </c>
      <c r="L82" s="13" t="s">
        <v>24</v>
      </c>
      <c r="M82" s="14">
        <v>38806</v>
      </c>
    </row>
    <row r="83" spans="1:14" ht="25.5">
      <c r="A83" s="2" t="s">
        <v>6</v>
      </c>
      <c r="B83" s="2" t="s">
        <v>121</v>
      </c>
      <c r="C83" s="12" t="s">
        <v>121</v>
      </c>
      <c r="D83" s="13" t="s">
        <v>24</v>
      </c>
      <c r="E83" s="13" t="s">
        <v>21</v>
      </c>
      <c r="F83" s="13" t="s">
        <v>13</v>
      </c>
      <c r="G83" s="13">
        <v>0.6</v>
      </c>
      <c r="H83" s="3" t="s">
        <v>21</v>
      </c>
      <c r="I83" s="13" t="s">
        <v>13</v>
      </c>
      <c r="J83" s="15">
        <v>1.5</v>
      </c>
      <c r="K83" s="13">
        <v>4</v>
      </c>
      <c r="L83" s="13" t="s">
        <v>24</v>
      </c>
      <c r="M83" s="14">
        <v>38806</v>
      </c>
      <c r="N83" s="98"/>
    </row>
    <row r="84" spans="1:14" s="12" customFormat="1" ht="25.5">
      <c r="A84" s="2" t="s">
        <v>6</v>
      </c>
      <c r="B84" s="12" t="s">
        <v>149</v>
      </c>
      <c r="C84" s="12" t="s">
        <v>156</v>
      </c>
      <c r="D84" s="13" t="s">
        <v>24</v>
      </c>
      <c r="E84" s="13" t="s">
        <v>21</v>
      </c>
      <c r="F84" s="13" t="s">
        <v>13</v>
      </c>
      <c r="G84" s="13">
        <v>0.9</v>
      </c>
      <c r="H84" s="3" t="s">
        <v>21</v>
      </c>
      <c r="I84" s="13" t="s">
        <v>13</v>
      </c>
      <c r="J84" s="15">
        <v>2.2</v>
      </c>
      <c r="K84" s="13">
        <v>4</v>
      </c>
      <c r="L84" s="13" t="s">
        <v>24</v>
      </c>
      <c r="M84" s="14">
        <v>38806</v>
      </c>
      <c r="N84" s="98"/>
    </row>
    <row r="85" spans="1:14" s="12" customFormat="1" ht="25.5">
      <c r="A85" s="2" t="s">
        <v>6</v>
      </c>
      <c r="B85" s="12" t="s">
        <v>119</v>
      </c>
      <c r="C85" s="12" t="s">
        <v>119</v>
      </c>
      <c r="D85" s="13" t="s">
        <v>13</v>
      </c>
      <c r="E85" s="13" t="s">
        <v>21</v>
      </c>
      <c r="F85" s="13" t="s">
        <v>13</v>
      </c>
      <c r="G85" s="13">
        <v>0.042</v>
      </c>
      <c r="H85" s="3" t="s">
        <v>21</v>
      </c>
      <c r="I85" s="13" t="s">
        <v>13</v>
      </c>
      <c r="J85" s="15">
        <v>0.105</v>
      </c>
      <c r="K85" s="13">
        <v>4</v>
      </c>
      <c r="L85" s="13" t="s">
        <v>24</v>
      </c>
      <c r="M85" s="14">
        <v>38806</v>
      </c>
      <c r="N85" s="98"/>
    </row>
    <row r="86" spans="1:14" s="12" customFormat="1" ht="25.5">
      <c r="A86" s="2" t="s">
        <v>6</v>
      </c>
      <c r="B86" s="2" t="s">
        <v>136</v>
      </c>
      <c r="C86" s="12" t="s">
        <v>128</v>
      </c>
      <c r="D86" s="13" t="s">
        <v>13</v>
      </c>
      <c r="E86" s="13" t="s">
        <v>21</v>
      </c>
      <c r="F86" s="13" t="s">
        <v>13</v>
      </c>
      <c r="G86" s="13">
        <v>0.3</v>
      </c>
      <c r="H86" s="3" t="s">
        <v>21</v>
      </c>
      <c r="I86" s="13" t="s">
        <v>13</v>
      </c>
      <c r="J86" s="15">
        <v>0.8</v>
      </c>
      <c r="K86" s="13">
        <v>4</v>
      </c>
      <c r="L86" s="13" t="s">
        <v>24</v>
      </c>
      <c r="M86" s="14">
        <v>38806</v>
      </c>
      <c r="N86" s="98"/>
    </row>
    <row r="87" spans="1:14" s="12" customFormat="1" ht="25.5">
      <c r="A87" s="90" t="s">
        <v>6</v>
      </c>
      <c r="B87" s="98" t="s">
        <v>206</v>
      </c>
      <c r="C87" s="98" t="s">
        <v>141</v>
      </c>
      <c r="D87" s="13" t="s">
        <v>13</v>
      </c>
      <c r="E87" s="13" t="s">
        <v>21</v>
      </c>
      <c r="F87" s="13" t="s">
        <v>13</v>
      </c>
      <c r="G87" s="13">
        <v>0.6</v>
      </c>
      <c r="H87" s="3" t="s">
        <v>21</v>
      </c>
      <c r="I87" s="13" t="s">
        <v>13</v>
      </c>
      <c r="J87" s="15">
        <v>1.5</v>
      </c>
      <c r="K87" s="13">
        <v>4</v>
      </c>
      <c r="L87" s="13" t="s">
        <v>24</v>
      </c>
      <c r="M87" s="6">
        <v>38796</v>
      </c>
      <c r="N87" s="98"/>
    </row>
    <row r="88" spans="1:14" s="12" customFormat="1" ht="25.5">
      <c r="A88" s="2" t="s">
        <v>6</v>
      </c>
      <c r="B88" s="12" t="s">
        <v>51</v>
      </c>
      <c r="C88" s="12" t="s">
        <v>51</v>
      </c>
      <c r="D88" s="13" t="s">
        <v>24</v>
      </c>
      <c r="E88" s="13" t="s">
        <v>21</v>
      </c>
      <c r="F88" s="13" t="s">
        <v>13</v>
      </c>
      <c r="G88" s="13">
        <v>0.68</v>
      </c>
      <c r="H88" s="3" t="s">
        <v>21</v>
      </c>
      <c r="I88" s="13" t="s">
        <v>13</v>
      </c>
      <c r="J88" s="15">
        <v>1.7</v>
      </c>
      <c r="K88" s="13">
        <v>4</v>
      </c>
      <c r="L88" s="13" t="s">
        <v>24</v>
      </c>
      <c r="M88" s="14">
        <v>38806</v>
      </c>
      <c r="N88" s="98"/>
    </row>
    <row r="89" spans="1:14" s="12" customFormat="1" ht="25.5">
      <c r="A89" s="2" t="s">
        <v>6</v>
      </c>
      <c r="B89" s="12" t="s">
        <v>38</v>
      </c>
      <c r="C89" s="12" t="s">
        <v>126</v>
      </c>
      <c r="D89" s="13" t="s">
        <v>13</v>
      </c>
      <c r="E89" s="13" t="s">
        <v>21</v>
      </c>
      <c r="F89" s="13" t="s">
        <v>13</v>
      </c>
      <c r="G89" s="13">
        <v>0.7</v>
      </c>
      <c r="H89" s="3" t="s">
        <v>21</v>
      </c>
      <c r="I89" s="13" t="s">
        <v>13</v>
      </c>
      <c r="J89" s="15">
        <v>1.7</v>
      </c>
      <c r="K89" s="13">
        <v>4</v>
      </c>
      <c r="L89" s="13" t="s">
        <v>24</v>
      </c>
      <c r="M89" s="14">
        <v>38806</v>
      </c>
      <c r="N89" s="98"/>
    </row>
    <row r="90" spans="1:13" s="98" customFormat="1" ht="25.5">
      <c r="A90" s="2" t="s">
        <v>6</v>
      </c>
      <c r="B90" s="2" t="s">
        <v>39</v>
      </c>
      <c r="C90" s="12" t="s">
        <v>130</v>
      </c>
      <c r="D90" s="13" t="s">
        <v>24</v>
      </c>
      <c r="E90" s="13" t="s">
        <v>21</v>
      </c>
      <c r="F90" s="13" t="s">
        <v>13</v>
      </c>
      <c r="G90" s="13">
        <v>0.5</v>
      </c>
      <c r="H90" s="3" t="s">
        <v>21</v>
      </c>
      <c r="I90" s="13" t="s">
        <v>13</v>
      </c>
      <c r="J90" s="15">
        <v>1.3</v>
      </c>
      <c r="K90" s="13">
        <v>4</v>
      </c>
      <c r="L90" s="13" t="s">
        <v>24</v>
      </c>
      <c r="M90" s="14">
        <v>38806</v>
      </c>
    </row>
    <row r="91" spans="1:14" s="12" customFormat="1" ht="25.5">
      <c r="A91" s="2" t="s">
        <v>6</v>
      </c>
      <c r="B91" s="12" t="s">
        <v>191</v>
      </c>
      <c r="C91" s="12" t="s">
        <v>52</v>
      </c>
      <c r="D91" s="13" t="s">
        <v>13</v>
      </c>
      <c r="E91" s="13" t="s">
        <v>21</v>
      </c>
      <c r="F91" s="13" t="s">
        <v>13</v>
      </c>
      <c r="G91" s="13">
        <v>0.9</v>
      </c>
      <c r="H91" s="3" t="s">
        <v>21</v>
      </c>
      <c r="I91" s="13" t="s">
        <v>13</v>
      </c>
      <c r="J91" s="15">
        <v>2.3</v>
      </c>
      <c r="K91" s="13">
        <v>4</v>
      </c>
      <c r="L91" s="3" t="s">
        <v>24</v>
      </c>
      <c r="M91" s="14">
        <v>38806</v>
      </c>
      <c r="N91" s="98"/>
    </row>
    <row r="92" spans="1:13" s="98" customFormat="1" ht="25.5">
      <c r="A92" s="12" t="s">
        <v>197</v>
      </c>
      <c r="B92" s="12" t="s">
        <v>198</v>
      </c>
      <c r="C92" s="12" t="s">
        <v>199</v>
      </c>
      <c r="D92" s="13" t="s">
        <v>24</v>
      </c>
      <c r="E92" s="13" t="s">
        <v>21</v>
      </c>
      <c r="F92" s="13" t="s">
        <v>13</v>
      </c>
      <c r="G92" s="13">
        <v>0.7</v>
      </c>
      <c r="H92" s="13" t="s">
        <v>24</v>
      </c>
      <c r="I92" s="13" t="s">
        <v>13</v>
      </c>
      <c r="J92" s="15">
        <f>G92*2.5</f>
        <v>1.75</v>
      </c>
      <c r="K92" s="3" t="s">
        <v>162</v>
      </c>
      <c r="L92" s="13" t="s">
        <v>24</v>
      </c>
      <c r="M92" s="14">
        <v>38831</v>
      </c>
    </row>
    <row r="93" spans="1:14" s="12" customFormat="1" ht="25.5">
      <c r="A93" s="2" t="s">
        <v>243</v>
      </c>
      <c r="B93" s="12" t="s">
        <v>28</v>
      </c>
      <c r="C93" s="12" t="s">
        <v>221</v>
      </c>
      <c r="D93" s="3" t="s">
        <v>13</v>
      </c>
      <c r="E93" s="13" t="s">
        <v>21</v>
      </c>
      <c r="F93" s="3" t="s">
        <v>13</v>
      </c>
      <c r="G93" s="13">
        <v>0.9</v>
      </c>
      <c r="H93" s="13" t="s">
        <v>21</v>
      </c>
      <c r="I93" s="3" t="s">
        <v>13</v>
      </c>
      <c r="J93" s="15">
        <v>2.3</v>
      </c>
      <c r="K93" s="13">
        <v>4</v>
      </c>
      <c r="L93" s="13" t="s">
        <v>24</v>
      </c>
      <c r="M93" s="6">
        <v>38796</v>
      </c>
      <c r="N93" s="98"/>
    </row>
    <row r="94" spans="1:14" ht="12.75">
      <c r="A94" s="2" t="s">
        <v>243</v>
      </c>
      <c r="B94" s="12" t="s">
        <v>27</v>
      </c>
      <c r="C94" s="12" t="s">
        <v>222</v>
      </c>
      <c r="D94" s="3" t="s">
        <v>13</v>
      </c>
      <c r="E94" s="13" t="s">
        <v>21</v>
      </c>
      <c r="F94" s="3" t="s">
        <v>13</v>
      </c>
      <c r="G94" s="13">
        <v>0.9</v>
      </c>
      <c r="H94" s="13" t="s">
        <v>21</v>
      </c>
      <c r="I94" s="3" t="s">
        <v>13</v>
      </c>
      <c r="J94" s="15">
        <v>2.3</v>
      </c>
      <c r="K94" s="13">
        <v>4</v>
      </c>
      <c r="L94" s="13" t="s">
        <v>24</v>
      </c>
      <c r="M94" s="6">
        <v>38796</v>
      </c>
      <c r="N94" s="98"/>
    </row>
    <row r="95" spans="1:14" ht="12.75">
      <c r="A95" s="2" t="s">
        <v>243</v>
      </c>
      <c r="B95" s="2" t="s">
        <v>31</v>
      </c>
      <c r="C95" s="12" t="s">
        <v>142</v>
      </c>
      <c r="D95" s="13" t="s">
        <v>13</v>
      </c>
      <c r="E95" s="13" t="s">
        <v>21</v>
      </c>
      <c r="F95" s="13" t="s">
        <v>13</v>
      </c>
      <c r="G95" s="13">
        <v>0.6</v>
      </c>
      <c r="H95" s="13" t="s">
        <v>21</v>
      </c>
      <c r="I95" s="13" t="s">
        <v>13</v>
      </c>
      <c r="J95" s="15">
        <v>1.5</v>
      </c>
      <c r="K95" s="13">
        <v>4</v>
      </c>
      <c r="L95" s="13" t="s">
        <v>24</v>
      </c>
      <c r="M95" s="6">
        <v>38796</v>
      </c>
      <c r="N95" s="98"/>
    </row>
    <row r="96" spans="1:13" s="98" customFormat="1" ht="12.75">
      <c r="A96" s="2" t="s">
        <v>243</v>
      </c>
      <c r="B96" s="12" t="s">
        <v>127</v>
      </c>
      <c r="C96" s="12" t="s">
        <v>128</v>
      </c>
      <c r="D96" s="13" t="s">
        <v>13</v>
      </c>
      <c r="E96" s="13" t="s">
        <v>21</v>
      </c>
      <c r="F96" s="13" t="s">
        <v>13</v>
      </c>
      <c r="G96" s="13">
        <v>0.2</v>
      </c>
      <c r="H96" s="13" t="s">
        <v>21</v>
      </c>
      <c r="I96" s="13" t="s">
        <v>13</v>
      </c>
      <c r="J96" s="15">
        <v>0.5</v>
      </c>
      <c r="K96" s="13">
        <v>4</v>
      </c>
      <c r="L96" s="13" t="s">
        <v>24</v>
      </c>
      <c r="M96" s="6">
        <v>38796</v>
      </c>
    </row>
    <row r="97" spans="1:14" ht="12.75">
      <c r="A97" s="2" t="s">
        <v>243</v>
      </c>
      <c r="B97" s="12" t="s">
        <v>30</v>
      </c>
      <c r="C97" s="12" t="s">
        <v>30</v>
      </c>
      <c r="D97" s="3" t="s">
        <v>13</v>
      </c>
      <c r="E97" s="13" t="s">
        <v>21</v>
      </c>
      <c r="F97" s="3" t="s">
        <v>13</v>
      </c>
      <c r="G97" s="13">
        <v>0.7</v>
      </c>
      <c r="H97" s="13" t="s">
        <v>21</v>
      </c>
      <c r="I97" s="3" t="s">
        <v>13</v>
      </c>
      <c r="J97" s="15">
        <v>1.7</v>
      </c>
      <c r="K97" s="13">
        <v>4</v>
      </c>
      <c r="L97" s="13" t="s">
        <v>24</v>
      </c>
      <c r="M97" s="6">
        <v>38796</v>
      </c>
      <c r="N97" s="98"/>
    </row>
    <row r="98" spans="1:14" s="12" customFormat="1" ht="12.75">
      <c r="A98" s="2" t="s">
        <v>243</v>
      </c>
      <c r="B98" s="12" t="s">
        <v>29</v>
      </c>
      <c r="C98" s="12" t="s">
        <v>64</v>
      </c>
      <c r="D98" s="3" t="s">
        <v>13</v>
      </c>
      <c r="E98" s="13" t="s">
        <v>21</v>
      </c>
      <c r="F98" s="3" t="s">
        <v>13</v>
      </c>
      <c r="G98" s="13">
        <v>1</v>
      </c>
      <c r="H98" s="13" t="s">
        <v>21</v>
      </c>
      <c r="I98" s="3" t="s">
        <v>13</v>
      </c>
      <c r="J98" s="15">
        <v>2.6</v>
      </c>
      <c r="K98" s="13">
        <v>4</v>
      </c>
      <c r="L98" s="13" t="s">
        <v>24</v>
      </c>
      <c r="M98" s="6">
        <v>38796</v>
      </c>
      <c r="N98" s="98"/>
    </row>
    <row r="99" spans="1:14" s="12" customFormat="1" ht="12.75">
      <c r="A99" s="2" t="s">
        <v>243</v>
      </c>
      <c r="B99" s="2" t="s">
        <v>26</v>
      </c>
      <c r="C99" s="12" t="s">
        <v>132</v>
      </c>
      <c r="D99" s="3" t="s">
        <v>13</v>
      </c>
      <c r="E99" s="13" t="s">
        <v>21</v>
      </c>
      <c r="F99" s="3" t="s">
        <v>13</v>
      </c>
      <c r="G99" s="13">
        <v>0.7</v>
      </c>
      <c r="H99" s="3" t="s">
        <v>21</v>
      </c>
      <c r="I99" s="3" t="s">
        <v>13</v>
      </c>
      <c r="J99" s="15">
        <v>0.7</v>
      </c>
      <c r="K99" s="13">
        <v>4</v>
      </c>
      <c r="L99" s="13" t="s">
        <v>24</v>
      </c>
      <c r="M99" s="6">
        <v>38796</v>
      </c>
      <c r="N99" s="98"/>
    </row>
    <row r="100" spans="1:14" s="12" customFormat="1" ht="12.75">
      <c r="A100" s="90" t="s">
        <v>243</v>
      </c>
      <c r="B100" s="90" t="s">
        <v>26</v>
      </c>
      <c r="C100" s="98" t="s">
        <v>228</v>
      </c>
      <c r="D100" s="3" t="s">
        <v>13</v>
      </c>
      <c r="E100" s="13" t="s">
        <v>21</v>
      </c>
      <c r="F100" s="3" t="s">
        <v>13</v>
      </c>
      <c r="G100" s="13">
        <v>0.7</v>
      </c>
      <c r="H100" s="3" t="s">
        <v>21</v>
      </c>
      <c r="I100" s="3" t="s">
        <v>13</v>
      </c>
      <c r="J100" s="15">
        <v>1.75</v>
      </c>
      <c r="K100" s="13">
        <v>4</v>
      </c>
      <c r="L100" s="13" t="s">
        <v>24</v>
      </c>
      <c r="M100" s="6">
        <v>38796</v>
      </c>
      <c r="N100" s="98"/>
    </row>
    <row r="101" spans="1:14" ht="25.5">
      <c r="A101" s="2" t="s">
        <v>243</v>
      </c>
      <c r="B101" s="12" t="s">
        <v>33</v>
      </c>
      <c r="C101" s="12" t="s">
        <v>51</v>
      </c>
      <c r="D101" s="13" t="s">
        <v>24</v>
      </c>
      <c r="E101" s="13" t="s">
        <v>21</v>
      </c>
      <c r="F101" s="13" t="s">
        <v>13</v>
      </c>
      <c r="G101" s="13">
        <v>0.6</v>
      </c>
      <c r="H101" s="13" t="s">
        <v>24</v>
      </c>
      <c r="I101" s="3" t="s">
        <v>13</v>
      </c>
      <c r="J101" s="15">
        <f>G101*2.5</f>
        <v>1.5</v>
      </c>
      <c r="K101" s="13" t="s">
        <v>162</v>
      </c>
      <c r="L101" s="13" t="s">
        <v>24</v>
      </c>
      <c r="M101" s="14">
        <v>38827</v>
      </c>
      <c r="N101" s="98"/>
    </row>
    <row r="102" spans="1:14" s="12" customFormat="1" ht="12.75">
      <c r="A102" s="2" t="s">
        <v>243</v>
      </c>
      <c r="B102" s="12" t="s">
        <v>34</v>
      </c>
      <c r="C102" s="12" t="s">
        <v>56</v>
      </c>
      <c r="D102" s="13" t="s">
        <v>24</v>
      </c>
      <c r="E102" s="13" t="s">
        <v>21</v>
      </c>
      <c r="F102" s="13" t="s">
        <v>13</v>
      </c>
      <c r="G102" s="13">
        <v>1.2</v>
      </c>
      <c r="H102" s="13" t="s">
        <v>21</v>
      </c>
      <c r="I102" s="13" t="s">
        <v>13</v>
      </c>
      <c r="J102" s="15">
        <v>3</v>
      </c>
      <c r="K102" s="13">
        <v>4</v>
      </c>
      <c r="L102" s="13" t="s">
        <v>24</v>
      </c>
      <c r="M102" s="6">
        <v>38796</v>
      </c>
      <c r="N102" s="98"/>
    </row>
    <row r="103" spans="1:14" s="12" customFormat="1" ht="12.75">
      <c r="A103" s="2" t="s">
        <v>243</v>
      </c>
      <c r="B103" s="2" t="s">
        <v>32</v>
      </c>
      <c r="C103" s="12" t="s">
        <v>54</v>
      </c>
      <c r="D103" s="13" t="s">
        <v>13</v>
      </c>
      <c r="E103" s="13" t="s">
        <v>21</v>
      </c>
      <c r="F103" s="13" t="s">
        <v>13</v>
      </c>
      <c r="G103" s="13">
        <v>0.6</v>
      </c>
      <c r="H103" s="13" t="s">
        <v>21</v>
      </c>
      <c r="I103" s="3" t="s">
        <v>13</v>
      </c>
      <c r="J103" s="15">
        <v>1.5</v>
      </c>
      <c r="K103" s="13">
        <v>4</v>
      </c>
      <c r="L103" s="13" t="s">
        <v>24</v>
      </c>
      <c r="M103" s="6">
        <v>38796</v>
      </c>
      <c r="N103" s="98"/>
    </row>
    <row r="104" spans="1:14" s="12" customFormat="1" ht="12.75">
      <c r="A104" s="90" t="s">
        <v>243</v>
      </c>
      <c r="B104" s="90" t="s">
        <v>22</v>
      </c>
      <c r="C104" s="98" t="s">
        <v>229</v>
      </c>
      <c r="D104" s="3" t="s">
        <v>13</v>
      </c>
      <c r="E104" s="3" t="s">
        <v>21</v>
      </c>
      <c r="F104" s="3" t="s">
        <v>13</v>
      </c>
      <c r="G104" s="3">
        <v>0.68</v>
      </c>
      <c r="H104" s="3" t="s">
        <v>21</v>
      </c>
      <c r="I104" s="3" t="s">
        <v>13</v>
      </c>
      <c r="J104" s="4">
        <v>1.7</v>
      </c>
      <c r="K104" s="13">
        <v>4</v>
      </c>
      <c r="L104" s="13" t="s">
        <v>24</v>
      </c>
      <c r="M104" s="6">
        <v>38796</v>
      </c>
      <c r="N104" s="90"/>
    </row>
    <row r="105" spans="1:14" s="12" customFormat="1" ht="12.75">
      <c r="A105" s="90" t="s">
        <v>243</v>
      </c>
      <c r="B105" s="98" t="s">
        <v>25</v>
      </c>
      <c r="C105" s="98" t="s">
        <v>228</v>
      </c>
      <c r="D105" s="3" t="s">
        <v>13</v>
      </c>
      <c r="E105" s="13" t="s">
        <v>24</v>
      </c>
      <c r="F105" s="13" t="s">
        <v>13</v>
      </c>
      <c r="G105" s="3">
        <v>0.68</v>
      </c>
      <c r="H105" s="3" t="s">
        <v>24</v>
      </c>
      <c r="I105" s="3" t="s">
        <v>13</v>
      </c>
      <c r="J105" s="4">
        <v>1.7</v>
      </c>
      <c r="K105" s="13">
        <v>2</v>
      </c>
      <c r="L105" s="13" t="s">
        <v>24</v>
      </c>
      <c r="M105" s="14">
        <v>38831</v>
      </c>
      <c r="N105" s="98"/>
    </row>
    <row r="106" spans="1:16" s="98" customFormat="1" ht="12.75">
      <c r="A106" s="2" t="s">
        <v>243</v>
      </c>
      <c r="B106" s="2" t="s">
        <v>123</v>
      </c>
      <c r="C106" s="12" t="s">
        <v>131</v>
      </c>
      <c r="D106" s="13">
        <v>20</v>
      </c>
      <c r="E106" s="13" t="s">
        <v>21</v>
      </c>
      <c r="F106" s="13">
        <v>0.1</v>
      </c>
      <c r="G106" s="13">
        <v>0.7</v>
      </c>
      <c r="H106" s="13" t="s">
        <v>21</v>
      </c>
      <c r="I106" s="13">
        <v>1.8</v>
      </c>
      <c r="J106" s="15">
        <v>0.3</v>
      </c>
      <c r="K106" s="13">
        <v>4</v>
      </c>
      <c r="L106" s="13" t="s">
        <v>24</v>
      </c>
      <c r="M106" s="6">
        <v>38796</v>
      </c>
      <c r="O106" s="13"/>
      <c r="P106" s="118"/>
    </row>
    <row r="107" spans="1:14" s="12" customFormat="1" ht="25.5">
      <c r="A107" s="2" t="s">
        <v>243</v>
      </c>
      <c r="B107" s="2" t="s">
        <v>125</v>
      </c>
      <c r="C107" s="12" t="s">
        <v>126</v>
      </c>
      <c r="D107" s="3" t="s">
        <v>13</v>
      </c>
      <c r="E107" s="3" t="s">
        <v>21</v>
      </c>
      <c r="F107" s="3" t="s">
        <v>13</v>
      </c>
      <c r="G107" s="13">
        <v>0.7</v>
      </c>
      <c r="H107" s="3" t="s">
        <v>21</v>
      </c>
      <c r="I107" s="3" t="s">
        <v>13</v>
      </c>
      <c r="J107" s="15">
        <v>0.5</v>
      </c>
      <c r="K107" s="13">
        <v>4</v>
      </c>
      <c r="L107" s="13" t="s">
        <v>24</v>
      </c>
      <c r="M107" s="6">
        <v>38796</v>
      </c>
      <c r="N107" s="98"/>
    </row>
    <row r="108" spans="1:14" s="12" customFormat="1" ht="12.75">
      <c r="A108" s="2" t="s">
        <v>243</v>
      </c>
      <c r="B108" s="12" t="s">
        <v>35</v>
      </c>
      <c r="C108" s="12" t="s">
        <v>35</v>
      </c>
      <c r="D108" s="13" t="s">
        <v>13</v>
      </c>
      <c r="E108" s="13" t="s">
        <v>21</v>
      </c>
      <c r="F108" s="13" t="s">
        <v>13</v>
      </c>
      <c r="G108" s="13">
        <v>0.1</v>
      </c>
      <c r="H108" s="13" t="s">
        <v>21</v>
      </c>
      <c r="I108" s="13" t="s">
        <v>13</v>
      </c>
      <c r="J108" s="15">
        <v>0.3</v>
      </c>
      <c r="K108" s="13">
        <v>4</v>
      </c>
      <c r="L108" s="13" t="s">
        <v>24</v>
      </c>
      <c r="M108" s="6">
        <v>38796</v>
      </c>
      <c r="N108" s="98"/>
    </row>
    <row r="109" spans="1:14" s="12" customFormat="1" ht="25.5">
      <c r="A109" s="2" t="s">
        <v>243</v>
      </c>
      <c r="B109" s="12" t="s">
        <v>36</v>
      </c>
      <c r="C109" s="12" t="s">
        <v>57</v>
      </c>
      <c r="D109" s="13" t="s">
        <v>24</v>
      </c>
      <c r="E109" s="13" t="s">
        <v>21</v>
      </c>
      <c r="F109" s="13" t="s">
        <v>13</v>
      </c>
      <c r="G109" s="13">
        <v>0.8</v>
      </c>
      <c r="H109" s="13" t="s">
        <v>24</v>
      </c>
      <c r="I109" s="13" t="s">
        <v>13</v>
      </c>
      <c r="J109" s="15">
        <f>G109*2.5</f>
        <v>2</v>
      </c>
      <c r="K109" s="13" t="s">
        <v>162</v>
      </c>
      <c r="L109" s="13" t="s">
        <v>24</v>
      </c>
      <c r="M109" s="14">
        <v>38831</v>
      </c>
      <c r="N109" s="98"/>
    </row>
    <row r="110" spans="1:13" s="90" customFormat="1" ht="25.5">
      <c r="A110" s="2" t="s">
        <v>93</v>
      </c>
      <c r="B110" s="2" t="s">
        <v>94</v>
      </c>
      <c r="C110" s="2" t="s">
        <v>126</v>
      </c>
      <c r="D110" s="3" t="s">
        <v>13</v>
      </c>
      <c r="E110" s="3" t="s">
        <v>21</v>
      </c>
      <c r="F110" s="3" t="s">
        <v>13</v>
      </c>
      <c r="G110" s="3">
        <v>0.7</v>
      </c>
      <c r="H110" s="3" t="s">
        <v>24</v>
      </c>
      <c r="I110" s="4" t="s">
        <v>13</v>
      </c>
      <c r="J110" s="15">
        <f>G110*2.5</f>
        <v>1.75</v>
      </c>
      <c r="K110" s="13" t="s">
        <v>162</v>
      </c>
      <c r="L110" s="13" t="s">
        <v>24</v>
      </c>
      <c r="M110" s="14">
        <v>38804</v>
      </c>
    </row>
    <row r="111" spans="1:14" s="12" customFormat="1" ht="12.75">
      <c r="A111" s="90" t="s">
        <v>95</v>
      </c>
      <c r="B111" s="98" t="s">
        <v>88</v>
      </c>
      <c r="C111" s="98" t="s">
        <v>88</v>
      </c>
      <c r="D111" s="13" t="s">
        <v>24</v>
      </c>
      <c r="E111" s="13" t="s">
        <v>24</v>
      </c>
      <c r="F111" s="13" t="s">
        <v>13</v>
      </c>
      <c r="G111" s="13" t="s">
        <v>13</v>
      </c>
      <c r="H111" s="3" t="s">
        <v>24</v>
      </c>
      <c r="I111" s="13" t="s">
        <v>13</v>
      </c>
      <c r="J111" s="15" t="s">
        <v>13</v>
      </c>
      <c r="K111" s="13">
        <v>5</v>
      </c>
      <c r="L111" s="13" t="s">
        <v>24</v>
      </c>
      <c r="M111" s="14">
        <v>38804</v>
      </c>
      <c r="N111" s="98"/>
    </row>
    <row r="112" spans="1:13" ht="12.75">
      <c r="A112" s="2" t="s">
        <v>95</v>
      </c>
      <c r="B112" s="2" t="s">
        <v>96</v>
      </c>
      <c r="C112" s="2" t="s">
        <v>96</v>
      </c>
      <c r="D112" s="3" t="s">
        <v>24</v>
      </c>
      <c r="E112" s="3" t="s">
        <v>24</v>
      </c>
      <c r="F112" s="3" t="s">
        <v>13</v>
      </c>
      <c r="G112" s="3" t="s">
        <v>13</v>
      </c>
      <c r="H112" s="3" t="s">
        <v>24</v>
      </c>
      <c r="I112" s="4" t="s">
        <v>13</v>
      </c>
      <c r="J112" s="4" t="s">
        <v>13</v>
      </c>
      <c r="K112" s="13">
        <v>5</v>
      </c>
      <c r="L112" s="13" t="s">
        <v>24</v>
      </c>
      <c r="M112" s="14">
        <v>38804</v>
      </c>
    </row>
    <row r="113" spans="1:14" s="98" customFormat="1" ht="12.75">
      <c r="A113" s="119" t="s">
        <v>240</v>
      </c>
      <c r="B113" s="90" t="s">
        <v>78</v>
      </c>
      <c r="C113" s="90" t="s">
        <v>78</v>
      </c>
      <c r="D113" s="3" t="s">
        <v>13</v>
      </c>
      <c r="E113" s="3" t="s">
        <v>21</v>
      </c>
      <c r="F113" s="3" t="s">
        <v>13</v>
      </c>
      <c r="G113" s="3">
        <v>0.3</v>
      </c>
      <c r="H113" s="3" t="s">
        <v>21</v>
      </c>
      <c r="I113" s="3" t="s">
        <v>13</v>
      </c>
      <c r="J113" s="4">
        <v>0.9</v>
      </c>
      <c r="K113" s="3">
        <v>4</v>
      </c>
      <c r="L113" s="3" t="s">
        <v>24</v>
      </c>
      <c r="M113" s="14">
        <v>38868</v>
      </c>
      <c r="N113" s="90"/>
    </row>
    <row r="114" spans="1:14" s="12" customFormat="1" ht="25.5">
      <c r="A114" s="2" t="s">
        <v>240</v>
      </c>
      <c r="B114" s="12" t="s">
        <v>259</v>
      </c>
      <c r="C114" s="12" t="s">
        <v>51</v>
      </c>
      <c r="D114" s="13" t="s">
        <v>24</v>
      </c>
      <c r="E114" s="13" t="s">
        <v>21</v>
      </c>
      <c r="F114" s="13" t="s">
        <v>13</v>
      </c>
      <c r="G114" s="13">
        <v>0.6</v>
      </c>
      <c r="H114" s="13" t="s">
        <v>21</v>
      </c>
      <c r="I114" s="3" t="s">
        <v>13</v>
      </c>
      <c r="J114" s="15">
        <v>1.5</v>
      </c>
      <c r="K114" s="13">
        <v>4</v>
      </c>
      <c r="L114" s="13" t="s">
        <v>24</v>
      </c>
      <c r="M114" s="14">
        <v>38868</v>
      </c>
      <c r="N114" s="98"/>
    </row>
    <row r="115" spans="1:17" s="125" customFormat="1" ht="38.25">
      <c r="A115" s="135" t="s">
        <v>240</v>
      </c>
      <c r="B115" s="2" t="s">
        <v>260</v>
      </c>
      <c r="C115" s="12" t="s">
        <v>121</v>
      </c>
      <c r="D115" s="13" t="s">
        <v>24</v>
      </c>
      <c r="E115" s="13" t="s">
        <v>24</v>
      </c>
      <c r="F115" s="13" t="s">
        <v>13</v>
      </c>
      <c r="G115" s="13">
        <f>J115/2.5</f>
        <v>0.72</v>
      </c>
      <c r="H115" s="3" t="s">
        <v>24</v>
      </c>
      <c r="I115" s="13" t="s">
        <v>13</v>
      </c>
      <c r="J115" s="15">
        <v>1.8</v>
      </c>
      <c r="K115" s="13" t="s">
        <v>286</v>
      </c>
      <c r="L115" s="13" t="s">
        <v>13</v>
      </c>
      <c r="M115" s="14">
        <v>38874</v>
      </c>
      <c r="N115" s="98"/>
      <c r="O115" s="124"/>
      <c r="P115" s="124"/>
      <c r="Q115" s="124"/>
    </row>
    <row r="116" spans="1:14" s="12" customFormat="1" ht="12.75">
      <c r="A116" s="12" t="s">
        <v>58</v>
      </c>
      <c r="B116" s="12" t="s">
        <v>65</v>
      </c>
      <c r="C116" s="12" t="s">
        <v>65</v>
      </c>
      <c r="D116" s="13" t="s">
        <v>13</v>
      </c>
      <c r="E116" s="13" t="s">
        <v>21</v>
      </c>
      <c r="F116" s="13" t="s">
        <v>13</v>
      </c>
      <c r="G116" s="13">
        <v>0.4</v>
      </c>
      <c r="H116" s="13" t="s">
        <v>21</v>
      </c>
      <c r="I116" s="13" t="s">
        <v>13</v>
      </c>
      <c r="J116" s="15">
        <v>1</v>
      </c>
      <c r="K116" s="13">
        <v>4</v>
      </c>
      <c r="L116" s="3" t="s">
        <v>24</v>
      </c>
      <c r="M116" s="14">
        <v>38861</v>
      </c>
      <c r="N116" s="98"/>
    </row>
    <row r="117" spans="1:17" s="119" customFormat="1" ht="25.5">
      <c r="A117" s="12" t="s">
        <v>58</v>
      </c>
      <c r="B117" s="12" t="s">
        <v>59</v>
      </c>
      <c r="C117" s="12" t="s">
        <v>52</v>
      </c>
      <c r="D117" s="13" t="s">
        <v>13</v>
      </c>
      <c r="E117" s="13" t="s">
        <v>24</v>
      </c>
      <c r="F117" s="13" t="s">
        <v>13</v>
      </c>
      <c r="G117" s="13" t="s">
        <v>13</v>
      </c>
      <c r="H117" s="13" t="s">
        <v>24</v>
      </c>
      <c r="I117" s="13" t="s">
        <v>13</v>
      </c>
      <c r="J117" s="15" t="s">
        <v>13</v>
      </c>
      <c r="K117" s="3">
        <v>6</v>
      </c>
      <c r="L117" s="3" t="s">
        <v>13</v>
      </c>
      <c r="M117" s="14">
        <v>38796</v>
      </c>
      <c r="N117" s="98" t="s">
        <v>323</v>
      </c>
      <c r="O117" s="123"/>
      <c r="P117" s="123"/>
      <c r="Q117" s="123"/>
    </row>
    <row r="118" spans="1:14" s="12" customFormat="1" ht="12.75">
      <c r="A118" s="12" t="s">
        <v>58</v>
      </c>
      <c r="B118" s="12" t="s">
        <v>64</v>
      </c>
      <c r="C118" s="12" t="s">
        <v>64</v>
      </c>
      <c r="D118" s="13" t="s">
        <v>13</v>
      </c>
      <c r="E118" s="13" t="s">
        <v>21</v>
      </c>
      <c r="F118" s="13" t="s">
        <v>13</v>
      </c>
      <c r="G118" s="13">
        <v>1.1</v>
      </c>
      <c r="H118" s="13" t="s">
        <v>21</v>
      </c>
      <c r="I118" s="13" t="s">
        <v>13</v>
      </c>
      <c r="J118" s="15">
        <v>2.8</v>
      </c>
      <c r="K118" s="13">
        <v>4</v>
      </c>
      <c r="L118" s="13" t="s">
        <v>24</v>
      </c>
      <c r="M118" s="14">
        <v>38862</v>
      </c>
      <c r="N118" s="98"/>
    </row>
    <row r="119" spans="1:14" s="12" customFormat="1" ht="12.75">
      <c r="A119" s="2" t="s">
        <v>58</v>
      </c>
      <c r="B119" s="12" t="s">
        <v>96</v>
      </c>
      <c r="C119" s="12" t="s">
        <v>96</v>
      </c>
      <c r="D119" s="3" t="s">
        <v>13</v>
      </c>
      <c r="E119" s="3" t="s">
        <v>13</v>
      </c>
      <c r="F119" s="3" t="s">
        <v>13</v>
      </c>
      <c r="G119" s="3" t="s">
        <v>13</v>
      </c>
      <c r="H119" s="3" t="s">
        <v>13</v>
      </c>
      <c r="I119" s="4" t="s">
        <v>13</v>
      </c>
      <c r="J119" s="4">
        <v>0.5</v>
      </c>
      <c r="K119" s="13">
        <v>1</v>
      </c>
      <c r="L119" s="13" t="s">
        <v>13</v>
      </c>
      <c r="M119" s="14">
        <v>38868</v>
      </c>
      <c r="N119" s="90"/>
    </row>
    <row r="120" spans="1:14" s="98" customFormat="1" ht="12.75">
      <c r="A120" s="2" t="s">
        <v>58</v>
      </c>
      <c r="B120" s="12" t="s">
        <v>56</v>
      </c>
      <c r="C120" s="12" t="s">
        <v>56</v>
      </c>
      <c r="D120" s="13" t="s">
        <v>24</v>
      </c>
      <c r="E120" s="13" t="s">
        <v>24</v>
      </c>
      <c r="F120" s="13" t="s">
        <v>13</v>
      </c>
      <c r="G120" s="13" t="s">
        <v>13</v>
      </c>
      <c r="H120" s="13" t="s">
        <v>24</v>
      </c>
      <c r="I120" s="13" t="s">
        <v>13</v>
      </c>
      <c r="J120" s="13" t="s">
        <v>13</v>
      </c>
      <c r="K120" s="13">
        <v>6</v>
      </c>
      <c r="L120" s="13" t="s">
        <v>24</v>
      </c>
      <c r="M120" s="6">
        <v>38868</v>
      </c>
      <c r="N120" s="98" t="s">
        <v>287</v>
      </c>
    </row>
    <row r="121" spans="1:14" s="12" customFormat="1" ht="25.5">
      <c r="A121" s="98" t="s">
        <v>58</v>
      </c>
      <c r="B121" s="98" t="s">
        <v>62</v>
      </c>
      <c r="C121" s="98" t="s">
        <v>88</v>
      </c>
      <c r="D121" s="13" t="s">
        <v>13</v>
      </c>
      <c r="E121" s="13" t="s">
        <v>21</v>
      </c>
      <c r="F121" s="13" t="s">
        <v>13</v>
      </c>
      <c r="G121" s="13">
        <v>0.8</v>
      </c>
      <c r="H121" s="13" t="s">
        <v>21</v>
      </c>
      <c r="I121" s="13" t="s">
        <v>13</v>
      </c>
      <c r="J121" s="15">
        <v>2</v>
      </c>
      <c r="K121" s="13">
        <v>4</v>
      </c>
      <c r="L121" s="13" t="s">
        <v>24</v>
      </c>
      <c r="M121" s="14">
        <v>38806</v>
      </c>
      <c r="N121" s="98"/>
    </row>
    <row r="122" spans="1:14" s="12" customFormat="1" ht="12.75">
      <c r="A122" s="98" t="s">
        <v>58</v>
      </c>
      <c r="B122" s="98" t="s">
        <v>22</v>
      </c>
      <c r="C122" s="98" t="s">
        <v>22</v>
      </c>
      <c r="D122" s="13" t="s">
        <v>13</v>
      </c>
      <c r="E122" s="13" t="s">
        <v>21</v>
      </c>
      <c r="F122" s="13" t="s">
        <v>13</v>
      </c>
      <c r="G122" s="13">
        <v>0.7</v>
      </c>
      <c r="H122" s="13" t="s">
        <v>21</v>
      </c>
      <c r="I122" s="13" t="s">
        <v>13</v>
      </c>
      <c r="J122" s="15">
        <v>1.7</v>
      </c>
      <c r="K122" s="13">
        <v>4</v>
      </c>
      <c r="L122" s="13" t="s">
        <v>24</v>
      </c>
      <c r="M122" s="6">
        <v>38861</v>
      </c>
      <c r="N122" s="98"/>
    </row>
    <row r="123" spans="1:14" s="12" customFormat="1" ht="25.5">
      <c r="A123" s="98" t="s">
        <v>58</v>
      </c>
      <c r="B123" s="98" t="s">
        <v>25</v>
      </c>
      <c r="C123" s="98" t="s">
        <v>228</v>
      </c>
      <c r="D123" s="13" t="s">
        <v>13</v>
      </c>
      <c r="E123" s="13" t="s">
        <v>21</v>
      </c>
      <c r="F123" s="13" t="s">
        <v>13</v>
      </c>
      <c r="G123" s="13">
        <v>0.7</v>
      </c>
      <c r="H123" s="13" t="s">
        <v>21</v>
      </c>
      <c r="I123" s="13" t="s">
        <v>13</v>
      </c>
      <c r="J123" s="15">
        <f>G123*2.5</f>
        <v>1.75</v>
      </c>
      <c r="K123" s="13" t="s">
        <v>162</v>
      </c>
      <c r="L123" s="13" t="s">
        <v>24</v>
      </c>
      <c r="M123" s="6">
        <v>38861</v>
      </c>
      <c r="N123" s="98"/>
    </row>
    <row r="124" spans="1:17" s="125" customFormat="1" ht="38.25">
      <c r="A124" s="12" t="s">
        <v>58</v>
      </c>
      <c r="B124" s="12" t="s">
        <v>61</v>
      </c>
      <c r="C124" s="12" t="s">
        <v>53</v>
      </c>
      <c r="D124" s="13" t="s">
        <v>13</v>
      </c>
      <c r="E124" s="13" t="s">
        <v>24</v>
      </c>
      <c r="F124" s="13" t="s">
        <v>13</v>
      </c>
      <c r="G124" s="13">
        <f>J124/2.5</f>
        <v>0.72</v>
      </c>
      <c r="H124" s="13" t="s">
        <v>24</v>
      </c>
      <c r="I124" s="13" t="s">
        <v>13</v>
      </c>
      <c r="J124" s="15">
        <v>1.8</v>
      </c>
      <c r="K124" s="3" t="s">
        <v>286</v>
      </c>
      <c r="L124" s="13" t="s">
        <v>24</v>
      </c>
      <c r="M124" s="14">
        <v>38862</v>
      </c>
      <c r="N124" s="98"/>
      <c r="O124" s="124"/>
      <c r="P124" s="124"/>
      <c r="Q124" s="124"/>
    </row>
    <row r="125" spans="1:14" s="12" customFormat="1" ht="25.5">
      <c r="A125" s="2" t="s">
        <v>58</v>
      </c>
      <c r="B125" s="12" t="s">
        <v>275</v>
      </c>
      <c r="C125" s="12" t="s">
        <v>57</v>
      </c>
      <c r="D125" s="13" t="s">
        <v>24</v>
      </c>
      <c r="E125" s="13" t="s">
        <v>21</v>
      </c>
      <c r="F125" s="13" t="s">
        <v>13</v>
      </c>
      <c r="G125" s="13">
        <v>1.4</v>
      </c>
      <c r="H125" s="13" t="s">
        <v>21</v>
      </c>
      <c r="I125" s="13" t="s">
        <v>13</v>
      </c>
      <c r="J125" s="15">
        <v>1.7</v>
      </c>
      <c r="K125" s="13">
        <v>1</v>
      </c>
      <c r="L125" s="13" t="s">
        <v>13</v>
      </c>
      <c r="M125" s="14">
        <v>38868</v>
      </c>
      <c r="N125" s="98"/>
    </row>
    <row r="126" spans="1:14" s="12" customFormat="1" ht="12.75">
      <c r="A126" s="12" t="s">
        <v>58</v>
      </c>
      <c r="B126" s="12" t="s">
        <v>201</v>
      </c>
      <c r="C126" s="12" t="s">
        <v>128</v>
      </c>
      <c r="D126" s="13" t="s">
        <v>202</v>
      </c>
      <c r="E126" s="13" t="s">
        <v>21</v>
      </c>
      <c r="F126" s="13" t="s">
        <v>13</v>
      </c>
      <c r="G126" s="13">
        <v>0.1</v>
      </c>
      <c r="H126" s="13" t="s">
        <v>21</v>
      </c>
      <c r="I126" s="13">
        <v>0.1</v>
      </c>
      <c r="J126" s="15">
        <v>0.2</v>
      </c>
      <c r="K126" s="13">
        <v>4</v>
      </c>
      <c r="L126" s="13" t="s">
        <v>21</v>
      </c>
      <c r="M126" s="14">
        <v>38834</v>
      </c>
      <c r="N126" s="98"/>
    </row>
    <row r="127" spans="1:17" s="119" customFormat="1" ht="38.25">
      <c r="A127" s="12" t="s">
        <v>58</v>
      </c>
      <c r="B127" s="12" t="s">
        <v>60</v>
      </c>
      <c r="C127" s="12" t="s">
        <v>53</v>
      </c>
      <c r="D127" s="13" t="s">
        <v>13</v>
      </c>
      <c r="E127" s="13" t="s">
        <v>24</v>
      </c>
      <c r="F127" s="13" t="s">
        <v>13</v>
      </c>
      <c r="G127" s="13">
        <f>J127/2.5</f>
        <v>0.48</v>
      </c>
      <c r="H127" s="13" t="s">
        <v>24</v>
      </c>
      <c r="I127" s="13" t="s">
        <v>13</v>
      </c>
      <c r="J127" s="15">
        <v>1.2</v>
      </c>
      <c r="K127" s="3" t="s">
        <v>286</v>
      </c>
      <c r="L127" s="13" t="s">
        <v>24</v>
      </c>
      <c r="M127" s="14">
        <v>38862</v>
      </c>
      <c r="N127" s="98"/>
      <c r="O127" s="123"/>
      <c r="P127" s="123"/>
      <c r="Q127" s="123"/>
    </row>
    <row r="128" spans="1:13" s="98" customFormat="1" ht="12.75">
      <c r="A128" s="98" t="s">
        <v>58</v>
      </c>
      <c r="B128" s="98" t="s">
        <v>63</v>
      </c>
      <c r="C128" s="98" t="s">
        <v>88</v>
      </c>
      <c r="D128" s="13" t="s">
        <v>13</v>
      </c>
      <c r="E128" s="13" t="s">
        <v>21</v>
      </c>
      <c r="F128" s="13" t="s">
        <v>13</v>
      </c>
      <c r="G128" s="13">
        <v>0.5</v>
      </c>
      <c r="H128" s="13" t="s">
        <v>21</v>
      </c>
      <c r="I128" s="13" t="s">
        <v>13</v>
      </c>
      <c r="J128" s="15">
        <v>1.3</v>
      </c>
      <c r="K128" s="13">
        <v>4</v>
      </c>
      <c r="L128" s="13" t="s">
        <v>24</v>
      </c>
      <c r="M128" s="118">
        <v>38796</v>
      </c>
    </row>
    <row r="129" spans="1:14" s="12" customFormat="1" ht="25.5">
      <c r="A129" s="2" t="s">
        <v>72</v>
      </c>
      <c r="B129" s="2" t="s">
        <v>188</v>
      </c>
      <c r="C129" s="2" t="s">
        <v>189</v>
      </c>
      <c r="D129" s="3" t="s">
        <v>24</v>
      </c>
      <c r="E129" s="3" t="s">
        <v>21</v>
      </c>
      <c r="F129" s="3" t="s">
        <v>13</v>
      </c>
      <c r="G129" s="3">
        <v>1.1</v>
      </c>
      <c r="H129" s="3" t="s">
        <v>24</v>
      </c>
      <c r="I129" s="3" t="s">
        <v>13</v>
      </c>
      <c r="J129" s="4">
        <f>G129*2.5</f>
        <v>2.75</v>
      </c>
      <c r="K129" s="13" t="s">
        <v>162</v>
      </c>
      <c r="L129" s="3" t="s">
        <v>24</v>
      </c>
      <c r="M129" s="6">
        <v>38831</v>
      </c>
      <c r="N129" s="90"/>
    </row>
    <row r="130" spans="1:14" s="12" customFormat="1" ht="12.75">
      <c r="A130" s="2" t="s">
        <v>50</v>
      </c>
      <c r="B130" s="12" t="s">
        <v>53</v>
      </c>
      <c r="C130" s="12" t="s">
        <v>53</v>
      </c>
      <c r="D130" s="13" t="s">
        <v>24</v>
      </c>
      <c r="E130" s="13" t="s">
        <v>21</v>
      </c>
      <c r="F130" s="13" t="s">
        <v>13</v>
      </c>
      <c r="G130" s="13">
        <v>0.7</v>
      </c>
      <c r="H130" s="3" t="s">
        <v>21</v>
      </c>
      <c r="I130" s="13" t="s">
        <v>13</v>
      </c>
      <c r="J130" s="15">
        <v>1.8</v>
      </c>
      <c r="K130" s="13">
        <v>4</v>
      </c>
      <c r="L130" s="3" t="s">
        <v>24</v>
      </c>
      <c r="M130" s="14">
        <v>38796</v>
      </c>
      <c r="N130" s="98"/>
    </row>
    <row r="131" spans="1:14" s="19" customFormat="1" ht="12.75">
      <c r="A131" s="2" t="s">
        <v>50</v>
      </c>
      <c r="B131" s="12" t="s">
        <v>359</v>
      </c>
      <c r="C131" s="12" t="s">
        <v>56</v>
      </c>
      <c r="D131" s="13" t="s">
        <v>24</v>
      </c>
      <c r="E131" s="13" t="s">
        <v>21</v>
      </c>
      <c r="F131" s="13" t="s">
        <v>13</v>
      </c>
      <c r="G131" s="13">
        <v>2.7</v>
      </c>
      <c r="H131" s="3" t="s">
        <v>21</v>
      </c>
      <c r="I131" s="13" t="s">
        <v>13</v>
      </c>
      <c r="J131" s="15">
        <v>6.8</v>
      </c>
      <c r="K131" s="13">
        <v>4</v>
      </c>
      <c r="L131" s="3" t="s">
        <v>24</v>
      </c>
      <c r="M131" s="14">
        <v>38796</v>
      </c>
      <c r="N131" s="98"/>
    </row>
    <row r="132" spans="1:14" s="12" customFormat="1" ht="25.5">
      <c r="A132" s="2" t="s">
        <v>50</v>
      </c>
      <c r="B132" s="18" t="s">
        <v>55</v>
      </c>
      <c r="C132" s="12" t="s">
        <v>158</v>
      </c>
      <c r="D132" s="13" t="s">
        <v>13</v>
      </c>
      <c r="E132" s="13" t="s">
        <v>21</v>
      </c>
      <c r="F132" s="13">
        <v>0.5</v>
      </c>
      <c r="G132" s="13">
        <v>0.4</v>
      </c>
      <c r="H132" s="3" t="s">
        <v>24</v>
      </c>
      <c r="I132" s="13" t="s">
        <v>13</v>
      </c>
      <c r="J132" s="4">
        <f>G132*2.5</f>
        <v>1</v>
      </c>
      <c r="K132" s="13" t="s">
        <v>162</v>
      </c>
      <c r="L132" s="3" t="s">
        <v>24</v>
      </c>
      <c r="M132" s="14">
        <v>38796</v>
      </c>
      <c r="N132" s="98"/>
    </row>
    <row r="133" spans="1:14" ht="12.75">
      <c r="A133" s="2" t="s">
        <v>50</v>
      </c>
      <c r="B133" s="12" t="s">
        <v>57</v>
      </c>
      <c r="C133" s="12" t="s">
        <v>57</v>
      </c>
      <c r="D133" s="13" t="s">
        <v>24</v>
      </c>
      <c r="E133" s="13" t="s">
        <v>21</v>
      </c>
      <c r="F133" s="13" t="s">
        <v>13</v>
      </c>
      <c r="G133" s="13">
        <v>0.8</v>
      </c>
      <c r="H133" s="3" t="s">
        <v>21</v>
      </c>
      <c r="I133" s="13" t="s">
        <v>13</v>
      </c>
      <c r="J133" s="15">
        <v>2</v>
      </c>
      <c r="K133" s="13">
        <v>4</v>
      </c>
      <c r="L133" s="3" t="s">
        <v>24</v>
      </c>
      <c r="M133" s="6">
        <v>38796</v>
      </c>
      <c r="N133" s="98"/>
    </row>
    <row r="134" spans="1:14" s="12" customFormat="1" ht="12.75">
      <c r="A134" s="2" t="s">
        <v>50</v>
      </c>
      <c r="B134" s="12" t="s">
        <v>54</v>
      </c>
      <c r="C134" s="12" t="s">
        <v>54</v>
      </c>
      <c r="D134" s="13" t="s">
        <v>24</v>
      </c>
      <c r="E134" s="13" t="s">
        <v>21</v>
      </c>
      <c r="F134" s="13" t="s">
        <v>13</v>
      </c>
      <c r="G134" s="13">
        <v>0.6</v>
      </c>
      <c r="H134" s="3" t="s">
        <v>21</v>
      </c>
      <c r="I134" s="13" t="s">
        <v>13</v>
      </c>
      <c r="J134" s="15">
        <v>1.5</v>
      </c>
      <c r="K134" s="13">
        <v>4</v>
      </c>
      <c r="L134" s="3" t="s">
        <v>24</v>
      </c>
      <c r="M134" s="14">
        <v>38796</v>
      </c>
      <c r="N134" s="98"/>
    </row>
    <row r="135" spans="1:14" ht="12.75">
      <c r="A135" s="2" t="s">
        <v>50</v>
      </c>
      <c r="B135" s="12" t="s">
        <v>23</v>
      </c>
      <c r="C135" s="12" t="s">
        <v>23</v>
      </c>
      <c r="D135" s="13" t="s">
        <v>24</v>
      </c>
      <c r="E135" s="13" t="s">
        <v>21</v>
      </c>
      <c r="F135" s="13" t="s">
        <v>13</v>
      </c>
      <c r="G135" s="13">
        <v>0.7</v>
      </c>
      <c r="H135" s="3" t="s">
        <v>21</v>
      </c>
      <c r="I135" s="13" t="s">
        <v>13</v>
      </c>
      <c r="J135" s="15">
        <v>1.8</v>
      </c>
      <c r="K135" s="13">
        <v>4</v>
      </c>
      <c r="L135" s="3" t="s">
        <v>24</v>
      </c>
      <c r="M135" s="6">
        <v>38796</v>
      </c>
      <c r="N135" s="98"/>
    </row>
    <row r="136" spans="1:14" s="12" customFormat="1" ht="12.75">
      <c r="A136" s="2" t="s">
        <v>50</v>
      </c>
      <c r="B136" s="12" t="s">
        <v>51</v>
      </c>
      <c r="C136" s="12" t="s">
        <v>51</v>
      </c>
      <c r="D136" s="13" t="s">
        <v>24</v>
      </c>
      <c r="E136" s="13" t="s">
        <v>21</v>
      </c>
      <c r="F136" s="13" t="s">
        <v>13</v>
      </c>
      <c r="G136" s="13">
        <v>0.68</v>
      </c>
      <c r="H136" s="3" t="s">
        <v>21</v>
      </c>
      <c r="I136" s="13" t="s">
        <v>13</v>
      </c>
      <c r="J136" s="15">
        <v>1.7</v>
      </c>
      <c r="K136" s="13">
        <v>4</v>
      </c>
      <c r="L136" s="3" t="s">
        <v>24</v>
      </c>
      <c r="M136" s="14"/>
      <c r="N136" s="98"/>
    </row>
    <row r="137" spans="1:14" s="12" customFormat="1" ht="12.75">
      <c r="A137" s="2" t="s">
        <v>50</v>
      </c>
      <c r="B137" s="12" t="s">
        <v>35</v>
      </c>
      <c r="C137" s="12" t="s">
        <v>35</v>
      </c>
      <c r="D137" s="13" t="s">
        <v>13</v>
      </c>
      <c r="E137" s="13" t="s">
        <v>13</v>
      </c>
      <c r="F137" s="13" t="s">
        <v>13</v>
      </c>
      <c r="G137" s="13" t="s">
        <v>13</v>
      </c>
      <c r="H137" s="13" t="s">
        <v>13</v>
      </c>
      <c r="I137" s="13" t="s">
        <v>13</v>
      </c>
      <c r="J137" s="15">
        <v>0.3</v>
      </c>
      <c r="K137" s="130">
        <v>2</v>
      </c>
      <c r="L137" s="20" t="s">
        <v>13</v>
      </c>
      <c r="M137" s="14"/>
      <c r="N137" s="98" t="s">
        <v>205</v>
      </c>
    </row>
    <row r="138" spans="1:14" s="12" customFormat="1" ht="12.75">
      <c r="A138" s="2" t="s">
        <v>50</v>
      </c>
      <c r="B138" s="12" t="s">
        <v>52</v>
      </c>
      <c r="C138" s="12" t="s">
        <v>52</v>
      </c>
      <c r="D138" s="13" t="s">
        <v>24</v>
      </c>
      <c r="E138" s="13" t="s">
        <v>21</v>
      </c>
      <c r="F138" s="13" t="s">
        <v>13</v>
      </c>
      <c r="G138" s="13">
        <v>0.93</v>
      </c>
      <c r="H138" s="3" t="s">
        <v>21</v>
      </c>
      <c r="I138" s="13" t="s">
        <v>13</v>
      </c>
      <c r="J138" s="15">
        <v>2.3</v>
      </c>
      <c r="K138" s="13">
        <v>4</v>
      </c>
      <c r="L138" s="3" t="s">
        <v>24</v>
      </c>
      <c r="M138" s="14">
        <v>38796</v>
      </c>
      <c r="N138" s="98"/>
    </row>
    <row r="139" spans="1:13" s="98" customFormat="1" ht="12.75">
      <c r="A139" s="2" t="s">
        <v>12</v>
      </c>
      <c r="B139" s="12" t="s">
        <v>78</v>
      </c>
      <c r="C139" s="12" t="s">
        <v>78</v>
      </c>
      <c r="D139" s="13" t="s">
        <v>69</v>
      </c>
      <c r="E139" s="13" t="s">
        <v>21</v>
      </c>
      <c r="F139" s="13" t="s">
        <v>37</v>
      </c>
      <c r="G139" s="13">
        <v>0.3</v>
      </c>
      <c r="H139" s="13" t="s">
        <v>21</v>
      </c>
      <c r="I139" s="13">
        <v>0.2</v>
      </c>
      <c r="J139" s="15">
        <v>0.75</v>
      </c>
      <c r="K139" s="13">
        <v>4</v>
      </c>
      <c r="L139" s="13" t="s">
        <v>24</v>
      </c>
      <c r="M139" s="14">
        <v>38804</v>
      </c>
    </row>
    <row r="140" spans="1:13" ht="25.5">
      <c r="A140" s="2" t="s">
        <v>12</v>
      </c>
      <c r="B140" s="2" t="s">
        <v>64</v>
      </c>
      <c r="C140" s="2" t="s">
        <v>64</v>
      </c>
      <c r="D140" s="3" t="s">
        <v>24</v>
      </c>
      <c r="E140" s="3" t="s">
        <v>21</v>
      </c>
      <c r="F140" s="3" t="s">
        <v>13</v>
      </c>
      <c r="G140" s="3">
        <v>1</v>
      </c>
      <c r="H140" s="3" t="s">
        <v>24</v>
      </c>
      <c r="I140" s="4" t="s">
        <v>13</v>
      </c>
      <c r="J140" s="4">
        <f>G140*2.5</f>
        <v>2.5</v>
      </c>
      <c r="K140" s="13" t="s">
        <v>162</v>
      </c>
      <c r="L140" s="13" t="s">
        <v>24</v>
      </c>
      <c r="M140" s="14">
        <v>38804</v>
      </c>
    </row>
    <row r="141" spans="1:14" s="12" customFormat="1" ht="25.5">
      <c r="A141" s="2" t="s">
        <v>12</v>
      </c>
      <c r="B141" s="12" t="s">
        <v>80</v>
      </c>
      <c r="C141" s="12" t="s">
        <v>53</v>
      </c>
      <c r="D141" s="13" t="s">
        <v>24</v>
      </c>
      <c r="E141" s="13" t="s">
        <v>21</v>
      </c>
      <c r="F141" s="13" t="s">
        <v>13</v>
      </c>
      <c r="G141" s="13">
        <v>0.8</v>
      </c>
      <c r="H141" s="13" t="s">
        <v>24</v>
      </c>
      <c r="I141" s="13" t="s">
        <v>13</v>
      </c>
      <c r="J141" s="4">
        <f>G141*2.5</f>
        <v>2</v>
      </c>
      <c r="K141" s="13" t="s">
        <v>162</v>
      </c>
      <c r="L141" s="13" t="s">
        <v>24</v>
      </c>
      <c r="M141" s="14">
        <v>38804</v>
      </c>
      <c r="N141" s="98"/>
    </row>
    <row r="142" spans="1:14" s="98" customFormat="1" ht="25.5">
      <c r="A142" s="2" t="s">
        <v>12</v>
      </c>
      <c r="B142" s="2" t="s">
        <v>97</v>
      </c>
      <c r="C142" s="2" t="s">
        <v>96</v>
      </c>
      <c r="D142" s="3" t="s">
        <v>24</v>
      </c>
      <c r="E142" s="3" t="s">
        <v>21</v>
      </c>
      <c r="F142" s="3" t="s">
        <v>13</v>
      </c>
      <c r="G142" s="3">
        <v>0.2</v>
      </c>
      <c r="H142" s="3" t="s">
        <v>24</v>
      </c>
      <c r="I142" s="4" t="s">
        <v>13</v>
      </c>
      <c r="J142" s="4">
        <f>G142*2.5</f>
        <v>0.5</v>
      </c>
      <c r="K142" s="13" t="s">
        <v>162</v>
      </c>
      <c r="L142" s="13" t="s">
        <v>24</v>
      </c>
      <c r="M142" s="14">
        <v>38804</v>
      </c>
      <c r="N142" s="90"/>
    </row>
    <row r="143" spans="1:14" s="12" customFormat="1" ht="25.5">
      <c r="A143" s="2" t="s">
        <v>12</v>
      </c>
      <c r="B143" s="2" t="s">
        <v>100</v>
      </c>
      <c r="C143" s="2" t="s">
        <v>54</v>
      </c>
      <c r="D143" s="3" t="s">
        <v>24</v>
      </c>
      <c r="E143" s="3" t="s">
        <v>21</v>
      </c>
      <c r="F143" s="3" t="s">
        <v>13</v>
      </c>
      <c r="G143" s="3">
        <v>0.6</v>
      </c>
      <c r="H143" s="3" t="s">
        <v>24</v>
      </c>
      <c r="I143" s="4" t="s">
        <v>13</v>
      </c>
      <c r="J143" s="4">
        <f>G143*2.5</f>
        <v>1.5</v>
      </c>
      <c r="K143" s="13" t="s">
        <v>162</v>
      </c>
      <c r="L143" s="13" t="s">
        <v>24</v>
      </c>
      <c r="M143" s="14">
        <v>38804</v>
      </c>
      <c r="N143" s="90"/>
    </row>
    <row r="144" spans="1:14" s="12" customFormat="1" ht="25.5">
      <c r="A144" s="2" t="s">
        <v>12</v>
      </c>
      <c r="B144" s="12" t="s">
        <v>79</v>
      </c>
      <c r="C144" s="12" t="s">
        <v>52</v>
      </c>
      <c r="D144" s="13" t="s">
        <v>24</v>
      </c>
      <c r="E144" s="13" t="s">
        <v>21</v>
      </c>
      <c r="F144" s="13" t="s">
        <v>13</v>
      </c>
      <c r="G144" s="13">
        <v>0.9</v>
      </c>
      <c r="H144" s="13" t="s">
        <v>24</v>
      </c>
      <c r="I144" s="13" t="s">
        <v>13</v>
      </c>
      <c r="J144" s="4">
        <f>G144*2.5</f>
        <v>2.25</v>
      </c>
      <c r="K144" s="13" t="s">
        <v>162</v>
      </c>
      <c r="L144" s="3" t="s">
        <v>24</v>
      </c>
      <c r="M144" s="14">
        <v>38804</v>
      </c>
      <c r="N144" s="98"/>
    </row>
    <row r="145" spans="1:14" s="12" customFormat="1" ht="25.5">
      <c r="A145" s="12" t="s">
        <v>12</v>
      </c>
      <c r="B145" s="12" t="s">
        <v>108</v>
      </c>
      <c r="C145" s="12" t="s">
        <v>51</v>
      </c>
      <c r="D145" s="13" t="s">
        <v>24</v>
      </c>
      <c r="E145" s="13" t="s">
        <v>21</v>
      </c>
      <c r="F145" s="13" t="s">
        <v>13</v>
      </c>
      <c r="G145" s="13">
        <v>0.7</v>
      </c>
      <c r="H145" s="13" t="s">
        <v>24</v>
      </c>
      <c r="I145" s="13" t="s">
        <v>13</v>
      </c>
      <c r="J145" s="4">
        <f>G145*2.5</f>
        <v>1.75</v>
      </c>
      <c r="K145" s="13" t="s">
        <v>162</v>
      </c>
      <c r="L145" s="13" t="s">
        <v>24</v>
      </c>
      <c r="M145" s="14">
        <v>38804</v>
      </c>
      <c r="N145" s="98"/>
    </row>
    <row r="146" spans="1:14" s="22" customFormat="1" ht="25.5">
      <c r="A146" s="12" t="s">
        <v>12</v>
      </c>
      <c r="B146" s="12" t="s">
        <v>112</v>
      </c>
      <c r="C146" s="12" t="s">
        <v>111</v>
      </c>
      <c r="D146" s="13" t="s">
        <v>24</v>
      </c>
      <c r="E146" s="13" t="s">
        <v>21</v>
      </c>
      <c r="F146" s="13" t="s">
        <v>13</v>
      </c>
      <c r="G146" s="13">
        <v>1.6</v>
      </c>
      <c r="H146" s="13" t="s">
        <v>24</v>
      </c>
      <c r="I146" s="13" t="s">
        <v>13</v>
      </c>
      <c r="J146" s="4">
        <f>G146*2.5</f>
        <v>4</v>
      </c>
      <c r="K146" s="13" t="s">
        <v>162</v>
      </c>
      <c r="L146" s="13" t="s">
        <v>24</v>
      </c>
      <c r="M146" s="14">
        <v>38804</v>
      </c>
      <c r="N146" s="98"/>
    </row>
    <row r="147" spans="1:14" s="12" customFormat="1" ht="25.5">
      <c r="A147" s="2" t="s">
        <v>12</v>
      </c>
      <c r="B147" s="12" t="s">
        <v>81</v>
      </c>
      <c r="C147" s="12" t="s">
        <v>53</v>
      </c>
      <c r="D147" s="13" t="s">
        <v>24</v>
      </c>
      <c r="E147" s="13" t="s">
        <v>21</v>
      </c>
      <c r="F147" s="13" t="s">
        <v>13</v>
      </c>
      <c r="G147" s="13">
        <v>0.6</v>
      </c>
      <c r="H147" s="13" t="s">
        <v>24</v>
      </c>
      <c r="I147" s="13" t="s">
        <v>13</v>
      </c>
      <c r="J147" s="4">
        <f>G147*2.5</f>
        <v>1.5</v>
      </c>
      <c r="K147" s="13" t="s">
        <v>162</v>
      </c>
      <c r="L147" s="13" t="s">
        <v>24</v>
      </c>
      <c r="M147" s="14">
        <v>38804</v>
      </c>
      <c r="N147" s="98"/>
    </row>
    <row r="148" spans="1:14" s="12" customFormat="1" ht="12.75">
      <c r="A148" s="90" t="s">
        <v>12</v>
      </c>
      <c r="B148" s="98" t="s">
        <v>82</v>
      </c>
      <c r="C148" s="98" t="s">
        <v>88</v>
      </c>
      <c r="D148" s="13" t="s">
        <v>24</v>
      </c>
      <c r="E148" s="13" t="s">
        <v>21</v>
      </c>
      <c r="F148" s="13" t="s">
        <v>13</v>
      </c>
      <c r="G148" s="13">
        <v>0.7</v>
      </c>
      <c r="H148" s="13" t="s">
        <v>24</v>
      </c>
      <c r="I148" s="13" t="s">
        <v>13</v>
      </c>
      <c r="J148" s="15">
        <v>1.75</v>
      </c>
      <c r="K148" s="13">
        <v>4</v>
      </c>
      <c r="L148" s="13">
        <f>SUM(J148/100)*K148</f>
        <v>0.07</v>
      </c>
      <c r="M148" s="14">
        <f>(L148/6)*100</f>
        <v>1.1666666666666667</v>
      </c>
      <c r="N148" s="98" t="s">
        <v>162</v>
      </c>
    </row>
    <row r="149" spans="1:14" s="90" customFormat="1" ht="25.5">
      <c r="A149" s="90" t="s">
        <v>12</v>
      </c>
      <c r="B149" s="98" t="s">
        <v>83</v>
      </c>
      <c r="C149" s="98" t="s">
        <v>88</v>
      </c>
      <c r="D149" s="13" t="s">
        <v>24</v>
      </c>
      <c r="E149" s="13" t="s">
        <v>21</v>
      </c>
      <c r="F149" s="13" t="s">
        <v>13</v>
      </c>
      <c r="G149" s="13">
        <v>0.7</v>
      </c>
      <c r="H149" s="13" t="s">
        <v>24</v>
      </c>
      <c r="I149" s="13" t="s">
        <v>13</v>
      </c>
      <c r="J149" s="15">
        <v>1.75</v>
      </c>
      <c r="K149" s="13">
        <v>4</v>
      </c>
      <c r="L149" s="13">
        <f>SUM(J149/100)*K149</f>
        <v>0.07</v>
      </c>
      <c r="M149" s="14">
        <f>(L149/6)*100</f>
        <v>1.1666666666666667</v>
      </c>
      <c r="N149" s="98" t="s">
        <v>162</v>
      </c>
    </row>
    <row r="150" spans="1:14" s="98" customFormat="1" ht="25.5">
      <c r="A150" s="2" t="s">
        <v>12</v>
      </c>
      <c r="B150" s="2" t="s">
        <v>101</v>
      </c>
      <c r="C150" s="12" t="s">
        <v>128</v>
      </c>
      <c r="D150" s="3" t="s">
        <v>24</v>
      </c>
      <c r="E150" s="3" t="s">
        <v>21</v>
      </c>
      <c r="F150" s="3" t="s">
        <v>13</v>
      </c>
      <c r="G150" s="3">
        <v>0.2</v>
      </c>
      <c r="H150" s="3" t="s">
        <v>24</v>
      </c>
      <c r="I150" s="4" t="s">
        <v>13</v>
      </c>
      <c r="J150" s="4">
        <f>G150*2.5</f>
        <v>0.5</v>
      </c>
      <c r="K150" s="13" t="s">
        <v>162</v>
      </c>
      <c r="L150" s="13" t="s">
        <v>24</v>
      </c>
      <c r="M150" s="14">
        <v>38804</v>
      </c>
      <c r="N150" s="90"/>
    </row>
    <row r="151" spans="1:14" s="12" customFormat="1" ht="25.5">
      <c r="A151" s="90" t="s">
        <v>12</v>
      </c>
      <c r="B151" s="90" t="s">
        <v>77</v>
      </c>
      <c r="C151" s="98" t="s">
        <v>78</v>
      </c>
      <c r="D151" s="13" t="s">
        <v>69</v>
      </c>
      <c r="E151" s="13" t="s">
        <v>21</v>
      </c>
      <c r="F151" s="13" t="s">
        <v>37</v>
      </c>
      <c r="G151" s="13">
        <v>0.3</v>
      </c>
      <c r="H151" s="13" t="s">
        <v>21</v>
      </c>
      <c r="I151" s="13">
        <v>0.2</v>
      </c>
      <c r="J151" s="15">
        <v>0.75</v>
      </c>
      <c r="K151" s="13">
        <v>4</v>
      </c>
      <c r="L151" s="13" t="s">
        <v>242</v>
      </c>
      <c r="M151" s="14">
        <v>38804</v>
      </c>
      <c r="N151" s="98" t="s">
        <v>244</v>
      </c>
    </row>
    <row r="152" spans="1:14" s="98" customFormat="1" ht="25.5">
      <c r="A152" s="2" t="s">
        <v>12</v>
      </c>
      <c r="B152" s="2" t="s">
        <v>129</v>
      </c>
      <c r="C152" s="12" t="s">
        <v>128</v>
      </c>
      <c r="D152" s="3" t="s">
        <v>102</v>
      </c>
      <c r="E152" s="3" t="s">
        <v>21</v>
      </c>
      <c r="F152" s="3">
        <v>0.1</v>
      </c>
      <c r="G152" s="3">
        <v>0.2</v>
      </c>
      <c r="H152" s="3" t="s">
        <v>24</v>
      </c>
      <c r="I152" s="4">
        <v>0.25</v>
      </c>
      <c r="J152" s="4">
        <f>G152*2.5</f>
        <v>0.5</v>
      </c>
      <c r="K152" s="13" t="s">
        <v>162</v>
      </c>
      <c r="L152" s="13" t="s">
        <v>24</v>
      </c>
      <c r="M152" s="14">
        <v>38804</v>
      </c>
      <c r="N152" s="90"/>
    </row>
    <row r="153" spans="1:14" s="12" customFormat="1" ht="25.5">
      <c r="A153" s="12" t="s">
        <v>12</v>
      </c>
      <c r="B153" s="12" t="s">
        <v>105</v>
      </c>
      <c r="C153" s="12" t="s">
        <v>65</v>
      </c>
      <c r="D153" s="13" t="s">
        <v>107</v>
      </c>
      <c r="E153" s="13" t="s">
        <v>21</v>
      </c>
      <c r="F153" s="13">
        <v>0.1</v>
      </c>
      <c r="G153" s="13">
        <v>0.2</v>
      </c>
      <c r="H153" s="13" t="s">
        <v>21</v>
      </c>
      <c r="I153" s="13">
        <v>0.3</v>
      </c>
      <c r="J153" s="15">
        <v>0.5</v>
      </c>
      <c r="K153" s="3">
        <v>4</v>
      </c>
      <c r="L153" s="13" t="s">
        <v>106</v>
      </c>
      <c r="M153" s="14">
        <v>38804</v>
      </c>
      <c r="N153" s="98"/>
    </row>
    <row r="154" spans="1:14" s="12" customFormat="1" ht="25.5">
      <c r="A154" s="2" t="s">
        <v>12</v>
      </c>
      <c r="B154" s="2" t="s">
        <v>103</v>
      </c>
      <c r="C154" s="2" t="s">
        <v>35</v>
      </c>
      <c r="D154" s="3" t="s">
        <v>24</v>
      </c>
      <c r="E154" s="3" t="s">
        <v>21</v>
      </c>
      <c r="F154" s="3" t="s">
        <v>13</v>
      </c>
      <c r="G154" s="3">
        <v>0.2</v>
      </c>
      <c r="H154" s="3" t="s">
        <v>24</v>
      </c>
      <c r="I154" s="4" t="s">
        <v>104</v>
      </c>
      <c r="J154" s="4">
        <f>G154*2.5</f>
        <v>0.5</v>
      </c>
      <c r="K154" s="13" t="s">
        <v>162</v>
      </c>
      <c r="L154" s="13" t="s">
        <v>24</v>
      </c>
      <c r="M154" s="14">
        <v>38804</v>
      </c>
      <c r="N154" s="90"/>
    </row>
    <row r="155" spans="1:14" s="98" customFormat="1" ht="25.5">
      <c r="A155" s="2" t="s">
        <v>12</v>
      </c>
      <c r="B155" s="2" t="s">
        <v>84</v>
      </c>
      <c r="C155" s="2" t="s">
        <v>126</v>
      </c>
      <c r="D155" s="3" t="s">
        <v>24</v>
      </c>
      <c r="E155" s="3" t="s">
        <v>21</v>
      </c>
      <c r="F155" s="3" t="s">
        <v>13</v>
      </c>
      <c r="G155" s="3">
        <v>0.7</v>
      </c>
      <c r="H155" s="3" t="s">
        <v>24</v>
      </c>
      <c r="I155" s="4" t="s">
        <v>13</v>
      </c>
      <c r="J155" s="4">
        <f>G155*2.5</f>
        <v>1.75</v>
      </c>
      <c r="K155" s="13" t="s">
        <v>162</v>
      </c>
      <c r="L155" s="13" t="s">
        <v>24</v>
      </c>
      <c r="M155" s="14">
        <v>38804</v>
      </c>
      <c r="N155" s="90"/>
    </row>
    <row r="156" spans="1:14" s="12" customFormat="1" ht="25.5">
      <c r="A156" s="90" t="s">
        <v>12</v>
      </c>
      <c r="B156" s="90" t="s">
        <v>84</v>
      </c>
      <c r="C156" s="98" t="s">
        <v>229</v>
      </c>
      <c r="D156" s="3" t="s">
        <v>24</v>
      </c>
      <c r="E156" s="3" t="s">
        <v>21</v>
      </c>
      <c r="F156" s="3" t="s">
        <v>13</v>
      </c>
      <c r="G156" s="3">
        <v>0.7</v>
      </c>
      <c r="H156" s="3" t="s">
        <v>24</v>
      </c>
      <c r="I156" s="4" t="s">
        <v>13</v>
      </c>
      <c r="J156" s="4">
        <f>G156*2.5</f>
        <v>1.75</v>
      </c>
      <c r="K156" s="13" t="s">
        <v>162</v>
      </c>
      <c r="L156" s="13" t="s">
        <v>24</v>
      </c>
      <c r="M156" s="14">
        <v>38804</v>
      </c>
      <c r="N156" s="90"/>
    </row>
    <row r="157" spans="1:14" s="12" customFormat="1" ht="25.5">
      <c r="A157" s="2" t="s">
        <v>12</v>
      </c>
      <c r="B157" s="2" t="s">
        <v>23</v>
      </c>
      <c r="C157" s="2" t="s">
        <v>23</v>
      </c>
      <c r="D157" s="3" t="s">
        <v>24</v>
      </c>
      <c r="E157" s="3" t="s">
        <v>21</v>
      </c>
      <c r="F157" s="3" t="s">
        <v>13</v>
      </c>
      <c r="G157" s="3">
        <v>0.7</v>
      </c>
      <c r="H157" s="3" t="s">
        <v>24</v>
      </c>
      <c r="I157" s="4" t="s">
        <v>13</v>
      </c>
      <c r="J157" s="4">
        <f>G157*2.5</f>
        <v>1.75</v>
      </c>
      <c r="K157" s="13" t="s">
        <v>162</v>
      </c>
      <c r="L157" s="13" t="s">
        <v>24</v>
      </c>
      <c r="M157" s="14">
        <v>38804</v>
      </c>
      <c r="N157" s="90"/>
    </row>
    <row r="158" spans="1:13" s="90" customFormat="1" ht="25.5">
      <c r="A158" s="90" t="s">
        <v>12</v>
      </c>
      <c r="B158" s="90" t="s">
        <v>23</v>
      </c>
      <c r="C158" s="2" t="s">
        <v>23</v>
      </c>
      <c r="D158" s="3" t="s">
        <v>24</v>
      </c>
      <c r="E158" s="3" t="s">
        <v>21</v>
      </c>
      <c r="F158" s="3" t="s">
        <v>13</v>
      </c>
      <c r="G158" s="3">
        <v>0.7</v>
      </c>
      <c r="H158" s="3" t="s">
        <v>24</v>
      </c>
      <c r="I158" s="4" t="s">
        <v>13</v>
      </c>
      <c r="J158" s="4">
        <f>G158*2.5</f>
        <v>1.75</v>
      </c>
      <c r="K158" s="13" t="s">
        <v>162</v>
      </c>
      <c r="L158" s="13" t="s">
        <v>24</v>
      </c>
      <c r="M158" s="14">
        <v>38804</v>
      </c>
    </row>
    <row r="159" spans="1:14" s="12" customFormat="1" ht="25.5">
      <c r="A159" s="90" t="s">
        <v>12</v>
      </c>
      <c r="B159" s="90" t="s">
        <v>25</v>
      </c>
      <c r="C159" s="98" t="s">
        <v>228</v>
      </c>
      <c r="D159" s="3" t="s">
        <v>24</v>
      </c>
      <c r="E159" s="3" t="s">
        <v>21</v>
      </c>
      <c r="F159" s="3" t="s">
        <v>13</v>
      </c>
      <c r="G159" s="3">
        <v>0.7</v>
      </c>
      <c r="H159" s="3" t="s">
        <v>24</v>
      </c>
      <c r="I159" s="4" t="s">
        <v>13</v>
      </c>
      <c r="J159" s="4">
        <f>G159*2.5</f>
        <v>1.75</v>
      </c>
      <c r="K159" s="13" t="s">
        <v>162</v>
      </c>
      <c r="L159" s="13" t="s">
        <v>24</v>
      </c>
      <c r="M159" s="14">
        <v>38804</v>
      </c>
      <c r="N159" s="90"/>
    </row>
    <row r="160" spans="1:14" ht="25.5">
      <c r="A160" s="2" t="s">
        <v>12</v>
      </c>
      <c r="B160" s="12" t="s">
        <v>153</v>
      </c>
      <c r="C160" s="12" t="s">
        <v>53</v>
      </c>
      <c r="D160" s="13" t="s">
        <v>24</v>
      </c>
      <c r="E160" s="13" t="s">
        <v>21</v>
      </c>
      <c r="F160" s="13" t="s">
        <v>13</v>
      </c>
      <c r="G160" s="13">
        <v>0.7</v>
      </c>
      <c r="H160" s="13" t="s">
        <v>24</v>
      </c>
      <c r="I160" s="13" t="s">
        <v>13</v>
      </c>
      <c r="J160" s="4">
        <f>G160*2.5</f>
        <v>1.75</v>
      </c>
      <c r="K160" s="13" t="s">
        <v>162</v>
      </c>
      <c r="L160" s="13" t="s">
        <v>24</v>
      </c>
      <c r="M160" s="14">
        <v>38804</v>
      </c>
      <c r="N160" s="98"/>
    </row>
    <row r="161" spans="1:14" s="12" customFormat="1" ht="25.5">
      <c r="A161" s="2" t="s">
        <v>12</v>
      </c>
      <c r="B161" s="2" t="s">
        <v>92</v>
      </c>
      <c r="C161" s="2" t="s">
        <v>92</v>
      </c>
      <c r="D161" s="3" t="s">
        <v>24</v>
      </c>
      <c r="E161" s="3" t="s">
        <v>21</v>
      </c>
      <c r="F161" s="3" t="s">
        <v>13</v>
      </c>
      <c r="G161" s="3">
        <v>0.7</v>
      </c>
      <c r="H161" s="3" t="s">
        <v>24</v>
      </c>
      <c r="I161" s="4" t="s">
        <v>13</v>
      </c>
      <c r="J161" s="4">
        <f>G161*2.5</f>
        <v>1.75</v>
      </c>
      <c r="K161" s="13" t="s">
        <v>162</v>
      </c>
      <c r="L161" s="13" t="s">
        <v>24</v>
      </c>
      <c r="M161" s="14">
        <v>38804</v>
      </c>
      <c r="N161" s="90"/>
    </row>
    <row r="162" spans="1:14" s="12" customFormat="1" ht="25.5">
      <c r="A162" s="2" t="s">
        <v>12</v>
      </c>
      <c r="B162" s="2" t="s">
        <v>86</v>
      </c>
      <c r="C162" s="2" t="s">
        <v>86</v>
      </c>
      <c r="D162" s="3" t="s">
        <v>24</v>
      </c>
      <c r="E162" s="3" t="s">
        <v>21</v>
      </c>
      <c r="F162" s="3" t="s">
        <v>13</v>
      </c>
      <c r="G162" s="3">
        <v>0.7</v>
      </c>
      <c r="H162" s="3" t="s">
        <v>24</v>
      </c>
      <c r="I162" s="4" t="s">
        <v>13</v>
      </c>
      <c r="J162" s="4">
        <f>G162*2.5</f>
        <v>1.75</v>
      </c>
      <c r="K162" s="13" t="s">
        <v>162</v>
      </c>
      <c r="L162" s="13" t="s">
        <v>24</v>
      </c>
      <c r="M162" s="14">
        <v>38804</v>
      </c>
      <c r="N162" s="90"/>
    </row>
    <row r="163" spans="1:14" s="12" customFormat="1" ht="25.5">
      <c r="A163" s="12" t="s">
        <v>12</v>
      </c>
      <c r="B163" s="12" t="s">
        <v>113</v>
      </c>
      <c r="C163" s="12" t="s">
        <v>135</v>
      </c>
      <c r="D163" s="13" t="s">
        <v>24</v>
      </c>
      <c r="E163" s="13" t="s">
        <v>21</v>
      </c>
      <c r="F163" s="13" t="s">
        <v>13</v>
      </c>
      <c r="G163" s="13">
        <v>0.3</v>
      </c>
      <c r="H163" s="13" t="s">
        <v>24</v>
      </c>
      <c r="I163" s="13" t="s">
        <v>13</v>
      </c>
      <c r="J163" s="4">
        <f>G163*2.5</f>
        <v>0.75</v>
      </c>
      <c r="K163" s="13" t="s">
        <v>162</v>
      </c>
      <c r="L163" s="13" t="s">
        <v>24</v>
      </c>
      <c r="M163" s="14">
        <v>38804</v>
      </c>
      <c r="N163" s="98"/>
    </row>
    <row r="164" spans="1:14" s="12" customFormat="1" ht="25.5">
      <c r="A164" s="2" t="s">
        <v>8</v>
      </c>
      <c r="B164" s="12" t="s">
        <v>46</v>
      </c>
      <c r="C164" s="12" t="s">
        <v>52</v>
      </c>
      <c r="D164" s="13" t="s">
        <v>24</v>
      </c>
      <c r="E164" s="13" t="s">
        <v>21</v>
      </c>
      <c r="F164" s="13" t="s">
        <v>13</v>
      </c>
      <c r="G164" s="13">
        <v>0.9</v>
      </c>
      <c r="H164" s="3" t="s">
        <v>24</v>
      </c>
      <c r="I164" s="13" t="s">
        <v>13</v>
      </c>
      <c r="J164" s="4">
        <f>G164*2.5</f>
        <v>2.25</v>
      </c>
      <c r="K164" s="13" t="s">
        <v>162</v>
      </c>
      <c r="L164" s="3" t="s">
        <v>24</v>
      </c>
      <c r="M164" s="14"/>
      <c r="N164" s="98"/>
    </row>
    <row r="165" spans="1:14" s="12" customFormat="1" ht="12.75">
      <c r="A165" s="2" t="s">
        <v>8</v>
      </c>
      <c r="B165" s="12" t="s">
        <v>65</v>
      </c>
      <c r="C165" s="12" t="s">
        <v>65</v>
      </c>
      <c r="D165" s="13" t="s">
        <v>75</v>
      </c>
      <c r="E165" s="13" t="s">
        <v>21</v>
      </c>
      <c r="F165" s="13">
        <v>0.15</v>
      </c>
      <c r="G165" s="13">
        <v>0.3</v>
      </c>
      <c r="H165" s="13" t="s">
        <v>21</v>
      </c>
      <c r="I165" s="13">
        <v>0.4</v>
      </c>
      <c r="J165" s="15">
        <v>0.75</v>
      </c>
      <c r="K165" s="13">
        <v>4</v>
      </c>
      <c r="L165" s="13" t="s">
        <v>24</v>
      </c>
      <c r="M165" s="14">
        <v>38796</v>
      </c>
      <c r="N165" s="98"/>
    </row>
    <row r="166" spans="1:14" s="12" customFormat="1" ht="25.5">
      <c r="A166" s="2" t="s">
        <v>8</v>
      </c>
      <c r="B166" s="12" t="s">
        <v>64</v>
      </c>
      <c r="C166" s="12" t="s">
        <v>64</v>
      </c>
      <c r="D166" s="13" t="s">
        <v>24</v>
      </c>
      <c r="E166" s="13" t="s">
        <v>21</v>
      </c>
      <c r="F166" s="13" t="s">
        <v>13</v>
      </c>
      <c r="G166" s="13">
        <v>1.1</v>
      </c>
      <c r="H166" s="3" t="s">
        <v>24</v>
      </c>
      <c r="I166" s="13" t="s">
        <v>13</v>
      </c>
      <c r="J166" s="4">
        <f>G166*2.5</f>
        <v>2.75</v>
      </c>
      <c r="K166" s="13" t="s">
        <v>162</v>
      </c>
      <c r="L166" s="13" t="s">
        <v>24</v>
      </c>
      <c r="M166" s="14">
        <v>38862</v>
      </c>
      <c r="N166" s="98"/>
    </row>
    <row r="167" spans="1:14" s="12" customFormat="1" ht="25.5">
      <c r="A167" s="2" t="s">
        <v>8</v>
      </c>
      <c r="B167" s="12" t="s">
        <v>71</v>
      </c>
      <c r="C167" s="12" t="s">
        <v>53</v>
      </c>
      <c r="D167" s="13" t="s">
        <v>24</v>
      </c>
      <c r="E167" s="13" t="s">
        <v>21</v>
      </c>
      <c r="F167" s="13" t="s">
        <v>13</v>
      </c>
      <c r="G167" s="13">
        <v>0.7</v>
      </c>
      <c r="H167" s="3" t="s">
        <v>24</v>
      </c>
      <c r="I167" s="13" t="s">
        <v>13</v>
      </c>
      <c r="J167" s="4">
        <f>G167*2.5</f>
        <v>1.75</v>
      </c>
      <c r="K167" s="13" t="s">
        <v>162</v>
      </c>
      <c r="L167" s="13" t="s">
        <v>24</v>
      </c>
      <c r="M167" s="14">
        <v>38862</v>
      </c>
      <c r="N167" s="98"/>
    </row>
    <row r="168" spans="1:13" s="98" customFormat="1" ht="25.5">
      <c r="A168" s="2" t="s">
        <v>8</v>
      </c>
      <c r="B168" s="12" t="s">
        <v>54</v>
      </c>
      <c r="C168" s="12" t="s">
        <v>54</v>
      </c>
      <c r="D168" s="13" t="s">
        <v>24</v>
      </c>
      <c r="E168" s="13" t="s">
        <v>21</v>
      </c>
      <c r="F168" s="13" t="s">
        <v>13</v>
      </c>
      <c r="G168" s="13">
        <v>0.6</v>
      </c>
      <c r="H168" s="3" t="s">
        <v>24</v>
      </c>
      <c r="I168" s="13" t="s">
        <v>13</v>
      </c>
      <c r="J168" s="4">
        <f>G168*2.5</f>
        <v>1.5</v>
      </c>
      <c r="K168" s="13" t="s">
        <v>162</v>
      </c>
      <c r="L168" s="13" t="s">
        <v>24</v>
      </c>
      <c r="M168" s="14">
        <v>38861</v>
      </c>
    </row>
    <row r="169" spans="1:14" s="12" customFormat="1" ht="25.5">
      <c r="A169" s="119" t="s">
        <v>8</v>
      </c>
      <c r="B169" s="98" t="s">
        <v>229</v>
      </c>
      <c r="C169" s="98" t="s">
        <v>229</v>
      </c>
      <c r="D169" s="3" t="s">
        <v>24</v>
      </c>
      <c r="E169" s="3" t="s">
        <v>21</v>
      </c>
      <c r="F169" s="3" t="s">
        <v>13</v>
      </c>
      <c r="G169" s="3">
        <v>0.7</v>
      </c>
      <c r="H169" s="3" t="s">
        <v>24</v>
      </c>
      <c r="I169" s="4" t="s">
        <v>13</v>
      </c>
      <c r="J169" s="4">
        <f>G169*2.5</f>
        <v>1.75</v>
      </c>
      <c r="K169" s="13" t="s">
        <v>162</v>
      </c>
      <c r="L169" s="13" t="s">
        <v>24</v>
      </c>
      <c r="M169" s="6">
        <v>38861</v>
      </c>
      <c r="N169" s="90"/>
    </row>
    <row r="170" spans="1:14" s="12" customFormat="1" ht="25.5">
      <c r="A170" s="136" t="s">
        <v>8</v>
      </c>
      <c r="B170" s="98" t="s">
        <v>25</v>
      </c>
      <c r="C170" s="98" t="s">
        <v>25</v>
      </c>
      <c r="D170" s="13" t="s">
        <v>13</v>
      </c>
      <c r="E170" s="13" t="s">
        <v>21</v>
      </c>
      <c r="F170" s="13" t="s">
        <v>13</v>
      </c>
      <c r="G170" s="13">
        <v>0.7</v>
      </c>
      <c r="H170" s="13" t="s">
        <v>24</v>
      </c>
      <c r="I170" s="13" t="s">
        <v>13</v>
      </c>
      <c r="J170" s="4">
        <f>G170*2.5</f>
        <v>1.75</v>
      </c>
      <c r="K170" s="13" t="s">
        <v>162</v>
      </c>
      <c r="L170" s="13" t="s">
        <v>24</v>
      </c>
      <c r="M170" s="6">
        <v>38861</v>
      </c>
      <c r="N170" s="98"/>
    </row>
    <row r="171" spans="1:13" s="98" customFormat="1" ht="25.5">
      <c r="A171" s="12" t="s">
        <v>8</v>
      </c>
      <c r="B171" s="12" t="s">
        <v>258</v>
      </c>
      <c r="C171" s="12" t="s">
        <v>51</v>
      </c>
      <c r="D171" s="13" t="s">
        <v>24</v>
      </c>
      <c r="E171" s="13" t="s">
        <v>21</v>
      </c>
      <c r="F171" s="13" t="s">
        <v>13</v>
      </c>
      <c r="G171" s="13">
        <v>0.65</v>
      </c>
      <c r="H171" s="13" t="s">
        <v>24</v>
      </c>
      <c r="I171" s="13" t="s">
        <v>13</v>
      </c>
      <c r="J171" s="4">
        <f>G171*2.5</f>
        <v>1.625</v>
      </c>
      <c r="K171" s="13" t="s">
        <v>162</v>
      </c>
      <c r="L171" s="13" t="s">
        <v>24</v>
      </c>
      <c r="M171" s="14">
        <v>38861</v>
      </c>
    </row>
    <row r="172" spans="1:16" s="98" customFormat="1" ht="25.5">
      <c r="A172" s="2" t="s">
        <v>8</v>
      </c>
      <c r="B172" s="2" t="s">
        <v>76</v>
      </c>
      <c r="C172" s="2" t="s">
        <v>65</v>
      </c>
      <c r="D172" s="3" t="s">
        <v>75</v>
      </c>
      <c r="E172" s="3" t="s">
        <v>21</v>
      </c>
      <c r="F172" s="3" t="s">
        <v>13</v>
      </c>
      <c r="G172" s="3">
        <v>0.2</v>
      </c>
      <c r="H172" s="3" t="s">
        <v>21</v>
      </c>
      <c r="I172" s="3">
        <v>0.3</v>
      </c>
      <c r="J172" s="4">
        <v>0.5</v>
      </c>
      <c r="K172" s="3">
        <v>4</v>
      </c>
      <c r="L172" s="3" t="s">
        <v>24</v>
      </c>
      <c r="M172" s="14">
        <v>38796</v>
      </c>
      <c r="N172" s="90"/>
      <c r="O172" s="13"/>
      <c r="P172" s="118"/>
    </row>
    <row r="173" spans="1:13" s="98" customFormat="1" ht="25.5">
      <c r="A173" s="2" t="s">
        <v>179</v>
      </c>
      <c r="B173" s="12" t="s">
        <v>180</v>
      </c>
      <c r="C173" s="12" t="s">
        <v>181</v>
      </c>
      <c r="D173" s="13">
        <v>50</v>
      </c>
      <c r="E173" s="13" t="s">
        <v>21</v>
      </c>
      <c r="F173" s="13">
        <v>0.15</v>
      </c>
      <c r="G173" s="13">
        <v>0.29</v>
      </c>
      <c r="H173" s="3" t="s">
        <v>24</v>
      </c>
      <c r="I173" s="15">
        <f>F173*2.5</f>
        <v>0.375</v>
      </c>
      <c r="J173" s="4">
        <f>G173*2.5</f>
        <v>0.725</v>
      </c>
      <c r="K173" s="13" t="s">
        <v>162</v>
      </c>
      <c r="L173" s="13" t="s">
        <v>24</v>
      </c>
      <c r="M173" s="14">
        <v>38831</v>
      </c>
    </row>
    <row r="174" spans="1:14" s="12" customFormat="1" ht="25.5">
      <c r="A174" s="2" t="s">
        <v>179</v>
      </c>
      <c r="B174" s="12" t="s">
        <v>195</v>
      </c>
      <c r="C174" s="12" t="s">
        <v>195</v>
      </c>
      <c r="D174" s="13">
        <v>40</v>
      </c>
      <c r="E174" s="13" t="s">
        <v>21</v>
      </c>
      <c r="F174" s="13">
        <v>0.3</v>
      </c>
      <c r="G174" s="13">
        <v>0.8</v>
      </c>
      <c r="H174" s="3" t="s">
        <v>24</v>
      </c>
      <c r="I174" s="13">
        <f>0.3*2.5</f>
        <v>0.75</v>
      </c>
      <c r="J174" s="4">
        <f>G174*2.5</f>
        <v>2</v>
      </c>
      <c r="K174" s="13" t="s">
        <v>162</v>
      </c>
      <c r="L174" s="13" t="s">
        <v>24</v>
      </c>
      <c r="M174" s="14">
        <v>38831</v>
      </c>
      <c r="N174" s="98"/>
    </row>
    <row r="175" spans="1:14" s="12" customFormat="1" ht="25.5">
      <c r="A175" s="2" t="s">
        <v>179</v>
      </c>
      <c r="B175" s="12" t="s">
        <v>196</v>
      </c>
      <c r="C175" s="12" t="s">
        <v>196</v>
      </c>
      <c r="D175" s="13">
        <v>40</v>
      </c>
      <c r="E175" s="13" t="s">
        <v>21</v>
      </c>
      <c r="F175" s="13">
        <v>0.3</v>
      </c>
      <c r="G175" s="13">
        <v>0.8</v>
      </c>
      <c r="H175" s="3" t="s">
        <v>24</v>
      </c>
      <c r="I175" s="13">
        <f>0.3*2.5</f>
        <v>0.75</v>
      </c>
      <c r="J175" s="4">
        <f>G175*2.5</f>
        <v>2</v>
      </c>
      <c r="K175" s="13" t="s">
        <v>162</v>
      </c>
      <c r="L175" s="13" t="s">
        <v>24</v>
      </c>
      <c r="M175" s="14">
        <v>38831</v>
      </c>
      <c r="N175" s="98"/>
    </row>
    <row r="176" spans="1:13" s="90" customFormat="1" ht="12.75">
      <c r="A176" s="90" t="s">
        <v>98</v>
      </c>
      <c r="B176" s="90" t="s">
        <v>99</v>
      </c>
      <c r="C176" s="98" t="s">
        <v>229</v>
      </c>
      <c r="D176" s="3" t="s">
        <v>24</v>
      </c>
      <c r="E176" s="3" t="s">
        <v>24</v>
      </c>
      <c r="F176" s="3" t="s">
        <v>13</v>
      </c>
      <c r="G176" s="3" t="s">
        <v>13</v>
      </c>
      <c r="H176" s="3" t="s">
        <v>24</v>
      </c>
      <c r="I176" s="4" t="s">
        <v>13</v>
      </c>
      <c r="J176" s="4" t="s">
        <v>13</v>
      </c>
      <c r="K176" s="3">
        <v>6</v>
      </c>
      <c r="L176" s="13" t="s">
        <v>24</v>
      </c>
      <c r="M176" s="14">
        <v>38804</v>
      </c>
    </row>
    <row r="177" spans="4:14" s="12" customFormat="1" ht="12.75">
      <c r="D177" s="13"/>
      <c r="E177" s="13"/>
      <c r="F177" s="13"/>
      <c r="G177" s="13"/>
      <c r="H177" s="13"/>
      <c r="I177" s="13"/>
      <c r="J177" s="15"/>
      <c r="K177" s="3"/>
      <c r="L177" s="13"/>
      <c r="M177" s="14"/>
      <c r="N177" s="90"/>
    </row>
    <row r="178" spans="4:14" s="12" customFormat="1" ht="13.5" thickBot="1">
      <c r="D178" s="13"/>
      <c r="E178" s="13"/>
      <c r="F178" s="13"/>
      <c r="G178" s="13"/>
      <c r="H178" s="13"/>
      <c r="I178" s="13"/>
      <c r="J178" s="15"/>
      <c r="K178" s="3"/>
      <c r="L178" s="13"/>
      <c r="M178" s="14"/>
      <c r="N178" s="98"/>
    </row>
    <row r="179" spans="1:14" s="12" customFormat="1" ht="12.75">
      <c r="A179" s="156" t="s">
        <v>167</v>
      </c>
      <c r="B179" s="157"/>
      <c r="C179" s="157"/>
      <c r="D179" s="158"/>
      <c r="E179" s="13"/>
      <c r="F179" s="13"/>
      <c r="G179" s="13"/>
      <c r="H179" s="13"/>
      <c r="I179" s="13"/>
      <c r="J179" s="15"/>
      <c r="K179" s="3"/>
      <c r="L179" s="13"/>
      <c r="M179" s="14"/>
      <c r="N179" s="98"/>
    </row>
    <row r="180" spans="1:14" s="12" customFormat="1" ht="12.75">
      <c r="A180" s="150" t="s">
        <v>16</v>
      </c>
      <c r="B180" s="151"/>
      <c r="C180" s="151"/>
      <c r="D180" s="152"/>
      <c r="E180" s="13"/>
      <c r="F180" s="13"/>
      <c r="G180" s="13"/>
      <c r="H180" s="13"/>
      <c r="I180" s="13"/>
      <c r="J180" s="15"/>
      <c r="K180" s="13"/>
      <c r="L180" s="13"/>
      <c r="M180" s="14"/>
      <c r="N180" s="98"/>
    </row>
    <row r="181" spans="1:14" s="12" customFormat="1" ht="12.75">
      <c r="A181" s="150" t="s">
        <v>15</v>
      </c>
      <c r="B181" s="151"/>
      <c r="C181" s="151"/>
      <c r="D181" s="152"/>
      <c r="E181" s="13"/>
      <c r="F181" s="13"/>
      <c r="G181" s="13"/>
      <c r="H181" s="13"/>
      <c r="I181" s="13"/>
      <c r="J181" s="15"/>
      <c r="K181" s="13"/>
      <c r="L181" s="13"/>
      <c r="M181" s="14"/>
      <c r="N181" s="98"/>
    </row>
    <row r="182" spans="1:14" s="12" customFormat="1" ht="12.75">
      <c r="A182" s="150" t="s">
        <v>190</v>
      </c>
      <c r="B182" s="151"/>
      <c r="C182" s="151"/>
      <c r="D182" s="152"/>
      <c r="E182" s="13"/>
      <c r="F182" s="13"/>
      <c r="G182" s="13"/>
      <c r="H182" s="13"/>
      <c r="I182" s="13"/>
      <c r="J182" s="15"/>
      <c r="K182" s="13"/>
      <c r="L182" s="13"/>
      <c r="M182" s="14"/>
      <c r="N182" s="98"/>
    </row>
    <row r="183" spans="1:14" s="12" customFormat="1" ht="12.75">
      <c r="A183" s="150" t="s">
        <v>160</v>
      </c>
      <c r="B183" s="151"/>
      <c r="C183" s="151"/>
      <c r="D183" s="152"/>
      <c r="E183" s="13"/>
      <c r="F183" s="13"/>
      <c r="G183" s="13"/>
      <c r="H183" s="13"/>
      <c r="I183" s="13"/>
      <c r="J183" s="15"/>
      <c r="K183" s="13"/>
      <c r="L183" s="13"/>
      <c r="M183" s="14"/>
      <c r="N183" s="98"/>
    </row>
    <row r="184" spans="1:4" ht="12.75">
      <c r="A184" s="150" t="s">
        <v>159</v>
      </c>
      <c r="B184" s="151"/>
      <c r="C184" s="151"/>
      <c r="D184" s="152"/>
    </row>
    <row r="185" spans="1:4" ht="13.5" thickBot="1">
      <c r="A185" s="153" t="s">
        <v>175</v>
      </c>
      <c r="B185" s="154"/>
      <c r="C185" s="154"/>
      <c r="D185" s="155"/>
    </row>
    <row r="212" spans="1:2" ht="12.75">
      <c r="A212" s="1"/>
      <c r="B212" s="1"/>
    </row>
  </sheetData>
  <mergeCells count="7">
    <mergeCell ref="A183:D183"/>
    <mergeCell ref="A184:D184"/>
    <mergeCell ref="A185:D185"/>
    <mergeCell ref="A179:D179"/>
    <mergeCell ref="A180:D180"/>
    <mergeCell ref="A181:D181"/>
    <mergeCell ref="A182:D182"/>
  </mergeCells>
  <printOptions/>
  <pageMargins left="0.75" right="0.75" top="0.68" bottom="0.66" header="0.5" footer="0.5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19.7109375" style="42" customWidth="1"/>
    <col min="2" max="2" width="21.7109375" style="42" customWidth="1"/>
    <col min="3" max="3" width="17.8515625" style="42" customWidth="1"/>
    <col min="4" max="11" width="11.140625" style="42" customWidth="1"/>
    <col min="12" max="12" width="11.140625" style="59" customWidth="1"/>
    <col min="13" max="13" width="12.8515625" style="59" customWidth="1"/>
    <col min="14" max="14" width="21.00390625" style="42" customWidth="1"/>
    <col min="15" max="15" width="11.140625" style="42" customWidth="1"/>
    <col min="16" max="16" width="12.7109375" style="42" customWidth="1"/>
    <col min="17" max="17" width="15.00390625" style="42" customWidth="1"/>
    <col min="18" max="16384" width="11.140625" style="42" customWidth="1"/>
  </cols>
  <sheetData>
    <row r="1" spans="1:17" s="32" customFormat="1" ht="47.25">
      <c r="A1" s="29" t="s">
        <v>14</v>
      </c>
      <c r="B1" s="29" t="s">
        <v>122</v>
      </c>
      <c r="C1" s="29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311</v>
      </c>
      <c r="L1" s="5" t="s">
        <v>223</v>
      </c>
      <c r="M1" s="5" t="s">
        <v>224</v>
      </c>
      <c r="N1" s="5" t="s">
        <v>3</v>
      </c>
      <c r="O1" s="5" t="s">
        <v>18</v>
      </c>
      <c r="P1" s="31" t="s">
        <v>4</v>
      </c>
      <c r="Q1" s="29" t="s">
        <v>166</v>
      </c>
    </row>
    <row r="2" spans="1:16" s="33" customFormat="1" ht="45">
      <c r="A2" s="33" t="s">
        <v>12</v>
      </c>
      <c r="B2" s="33" t="s">
        <v>113</v>
      </c>
      <c r="C2" s="33" t="s">
        <v>135</v>
      </c>
      <c r="D2" s="34" t="s">
        <v>24</v>
      </c>
      <c r="E2" s="34" t="s">
        <v>21</v>
      </c>
      <c r="F2" s="34" t="s">
        <v>13</v>
      </c>
      <c r="G2" s="34">
        <v>0.3</v>
      </c>
      <c r="H2" s="34" t="s">
        <v>24</v>
      </c>
      <c r="I2" s="34" t="s">
        <v>13</v>
      </c>
      <c r="J2" s="34">
        <f>G2*2.5</f>
        <v>0.75</v>
      </c>
      <c r="K2" s="34">
        <v>30</v>
      </c>
      <c r="L2" s="35">
        <f>(J2/100)*K2</f>
        <v>0.22499999999999998</v>
      </c>
      <c r="M2" s="35">
        <f>(L2/6)*100</f>
        <v>3.75</v>
      </c>
      <c r="N2" s="34" t="s">
        <v>162</v>
      </c>
      <c r="O2" s="34" t="s">
        <v>24</v>
      </c>
      <c r="P2" s="37">
        <v>38804</v>
      </c>
    </row>
    <row r="3" spans="1:16" s="33" customFormat="1" ht="30">
      <c r="A3" s="32" t="s">
        <v>9</v>
      </c>
      <c r="B3" s="33" t="s">
        <v>133</v>
      </c>
      <c r="C3" s="33" t="s">
        <v>134</v>
      </c>
      <c r="D3" s="34" t="s">
        <v>24</v>
      </c>
      <c r="E3" s="34" t="s">
        <v>21</v>
      </c>
      <c r="F3" s="34" t="s">
        <v>13</v>
      </c>
      <c r="G3" s="34">
        <v>0.3</v>
      </c>
      <c r="H3" s="36" t="s">
        <v>21</v>
      </c>
      <c r="I3" s="34" t="s">
        <v>13</v>
      </c>
      <c r="J3" s="34">
        <v>0.8</v>
      </c>
      <c r="K3" s="34">
        <v>30</v>
      </c>
      <c r="L3" s="35">
        <f>(J3/100)*K3</f>
        <v>0.24</v>
      </c>
      <c r="M3" s="35">
        <f>(L3/6)*100</f>
        <v>4</v>
      </c>
      <c r="N3" s="36">
        <v>4</v>
      </c>
      <c r="O3" s="34" t="s">
        <v>24</v>
      </c>
      <c r="P3" s="37">
        <v>38806</v>
      </c>
    </row>
    <row r="4" spans="1:16" s="33" customFormat="1" ht="15">
      <c r="A4" s="32" t="s">
        <v>6</v>
      </c>
      <c r="B4" s="32" t="s">
        <v>39</v>
      </c>
      <c r="C4" s="33" t="s">
        <v>130</v>
      </c>
      <c r="D4" s="34" t="s">
        <v>24</v>
      </c>
      <c r="E4" s="34" t="s">
        <v>21</v>
      </c>
      <c r="F4" s="34" t="s">
        <v>13</v>
      </c>
      <c r="G4" s="34">
        <v>0.5</v>
      </c>
      <c r="H4" s="36" t="s">
        <v>21</v>
      </c>
      <c r="I4" s="34" t="s">
        <v>13</v>
      </c>
      <c r="J4" s="34">
        <v>1.3</v>
      </c>
      <c r="K4" s="34">
        <v>30</v>
      </c>
      <c r="L4" s="35">
        <f>(J4/100)*K4</f>
        <v>0.39</v>
      </c>
      <c r="M4" s="35">
        <f>(L4/6)*100</f>
        <v>6.5</v>
      </c>
      <c r="N4" s="34">
        <v>4</v>
      </c>
      <c r="O4" s="34" t="s">
        <v>24</v>
      </c>
      <c r="P4" s="37">
        <v>38806</v>
      </c>
    </row>
    <row r="5" spans="1:16" s="32" customFormat="1" ht="45">
      <c r="A5" s="32" t="s">
        <v>9</v>
      </c>
      <c r="B5" s="32" t="s">
        <v>139</v>
      </c>
      <c r="C5" s="32" t="s">
        <v>134</v>
      </c>
      <c r="D5" s="34" t="s">
        <v>24</v>
      </c>
      <c r="E5" s="34" t="s">
        <v>21</v>
      </c>
      <c r="F5" s="34" t="s">
        <v>13</v>
      </c>
      <c r="G5" s="36">
        <v>0.6</v>
      </c>
      <c r="H5" s="36" t="s">
        <v>24</v>
      </c>
      <c r="I5" s="34" t="s">
        <v>13</v>
      </c>
      <c r="J5" s="34">
        <f>G5*2.5</f>
        <v>1.5</v>
      </c>
      <c r="K5" s="34">
        <v>30</v>
      </c>
      <c r="L5" s="35">
        <f>(J5/100)*K5</f>
        <v>0.44999999999999996</v>
      </c>
      <c r="M5" s="35">
        <f>(L5/6)*100</f>
        <v>7.5</v>
      </c>
      <c r="N5" s="34" t="s">
        <v>162</v>
      </c>
      <c r="O5" s="34" t="s">
        <v>24</v>
      </c>
      <c r="P5" s="37">
        <v>38806</v>
      </c>
    </row>
    <row r="6" spans="1:16" s="33" customFormat="1" ht="15">
      <c r="A6" s="32" t="s">
        <v>6</v>
      </c>
      <c r="B6" s="32" t="s">
        <v>121</v>
      </c>
      <c r="C6" s="33" t="s">
        <v>121</v>
      </c>
      <c r="D6" s="34" t="s">
        <v>24</v>
      </c>
      <c r="E6" s="34" t="s">
        <v>21</v>
      </c>
      <c r="F6" s="34" t="s">
        <v>13</v>
      </c>
      <c r="G6" s="34">
        <v>0.6</v>
      </c>
      <c r="H6" s="36" t="s">
        <v>21</v>
      </c>
      <c r="I6" s="34" t="s">
        <v>13</v>
      </c>
      <c r="J6" s="34">
        <v>1.5</v>
      </c>
      <c r="K6" s="34">
        <v>30</v>
      </c>
      <c r="L6" s="35">
        <f>(J6/100)*K6</f>
        <v>0.44999999999999996</v>
      </c>
      <c r="M6" s="35">
        <f>(L6/6)*100</f>
        <v>7.5</v>
      </c>
      <c r="N6" s="34">
        <v>4</v>
      </c>
      <c r="O6" s="34" t="s">
        <v>24</v>
      </c>
      <c r="P6" s="37">
        <v>38806</v>
      </c>
    </row>
    <row r="7" spans="1:16" s="32" customFormat="1" ht="15">
      <c r="A7" s="32" t="s">
        <v>11</v>
      </c>
      <c r="B7" s="46" t="s">
        <v>200</v>
      </c>
      <c r="C7" s="32" t="s">
        <v>134</v>
      </c>
      <c r="D7" s="34" t="s">
        <v>24</v>
      </c>
      <c r="E7" s="34" t="s">
        <v>13</v>
      </c>
      <c r="F7" s="34" t="s">
        <v>13</v>
      </c>
      <c r="G7" s="34" t="s">
        <v>13</v>
      </c>
      <c r="H7" s="34" t="s">
        <v>13</v>
      </c>
      <c r="I7" s="34" t="s">
        <v>13</v>
      </c>
      <c r="J7" s="34" t="s">
        <v>13</v>
      </c>
      <c r="K7" s="34" t="s">
        <v>13</v>
      </c>
      <c r="L7" s="35" t="s">
        <v>13</v>
      </c>
      <c r="M7" s="35" t="s">
        <v>13</v>
      </c>
      <c r="N7" s="34" t="s">
        <v>13</v>
      </c>
      <c r="O7" s="34" t="s">
        <v>13</v>
      </c>
      <c r="P7" s="37">
        <v>38804</v>
      </c>
    </row>
    <row r="8" spans="1:17" s="33" customFormat="1" ht="15">
      <c r="A8" s="32" t="s">
        <v>10</v>
      </c>
      <c r="B8" s="46" t="s">
        <v>200</v>
      </c>
      <c r="C8" s="32" t="s">
        <v>134</v>
      </c>
      <c r="D8" s="34" t="s">
        <v>24</v>
      </c>
      <c r="E8" s="34" t="s">
        <v>13</v>
      </c>
      <c r="F8" s="34" t="s">
        <v>13</v>
      </c>
      <c r="G8" s="34" t="s">
        <v>13</v>
      </c>
      <c r="H8" s="34" t="s">
        <v>13</v>
      </c>
      <c r="I8" s="34" t="s">
        <v>13</v>
      </c>
      <c r="J8" s="34" t="s">
        <v>13</v>
      </c>
      <c r="K8" s="34" t="s">
        <v>13</v>
      </c>
      <c r="L8" s="35" t="s">
        <v>13</v>
      </c>
      <c r="M8" s="35" t="s">
        <v>13</v>
      </c>
      <c r="N8" s="34" t="s">
        <v>13</v>
      </c>
      <c r="O8" s="34" t="s">
        <v>13</v>
      </c>
      <c r="P8" s="37">
        <v>38827</v>
      </c>
      <c r="Q8" s="33" t="s">
        <v>200</v>
      </c>
    </row>
    <row r="9" spans="1:16" s="33" customFormat="1" ht="30">
      <c r="A9" s="42" t="s">
        <v>240</v>
      </c>
      <c r="B9" s="32" t="s">
        <v>260</v>
      </c>
      <c r="C9" s="33" t="s">
        <v>121</v>
      </c>
      <c r="D9" s="34" t="s">
        <v>24</v>
      </c>
      <c r="E9" s="34" t="s">
        <v>24</v>
      </c>
      <c r="F9" s="34" t="s">
        <v>13</v>
      </c>
      <c r="G9" s="34">
        <f>J9/2.5</f>
        <v>0.72</v>
      </c>
      <c r="H9" s="36" t="s">
        <v>24</v>
      </c>
      <c r="I9" s="34" t="s">
        <v>13</v>
      </c>
      <c r="J9" s="34">
        <v>1.8</v>
      </c>
      <c r="K9" s="34">
        <v>30</v>
      </c>
      <c r="L9" s="35">
        <f>(J9/100)*K9</f>
        <v>0.54</v>
      </c>
      <c r="M9" s="35">
        <f>(L9/6)*100</f>
        <v>9.000000000000002</v>
      </c>
      <c r="N9" s="35">
        <v>2</v>
      </c>
      <c r="O9" s="35" t="s">
        <v>13</v>
      </c>
      <c r="P9" s="37"/>
    </row>
    <row r="10" spans="7:13" s="40" customFormat="1" ht="15.75">
      <c r="G10" s="40">
        <f>SUM(G2:G9)/6</f>
        <v>0.5033333333333334</v>
      </c>
      <c r="J10" s="40">
        <f>SUM(J2:J9)/6</f>
        <v>1.275</v>
      </c>
      <c r="L10" s="40">
        <f>SUM(L2:L9)/5</f>
        <v>0.45899999999999996</v>
      </c>
      <c r="M10" s="40">
        <f>SUM(M2:M9)/5</f>
        <v>7.65</v>
      </c>
    </row>
    <row r="11" s="40" customFormat="1" ht="15.75"/>
    <row r="12" spans="1:17" s="69" customFormat="1" ht="15.75">
      <c r="A12" s="170" t="s">
        <v>312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="40" customFormat="1" ht="15.75"/>
    <row r="14" ht="15.75" thickBot="1"/>
    <row r="15" spans="1:4" ht="15" customHeight="1">
      <c r="A15" s="166" t="s">
        <v>167</v>
      </c>
      <c r="B15" s="167"/>
      <c r="C15" s="167"/>
      <c r="D15" s="168"/>
    </row>
    <row r="16" spans="1:4" ht="15" customHeight="1">
      <c r="A16" s="160" t="s">
        <v>16</v>
      </c>
      <c r="B16" s="161"/>
      <c r="C16" s="161"/>
      <c r="D16" s="162"/>
    </row>
    <row r="17" spans="1:4" ht="15" customHeight="1">
      <c r="A17" s="160" t="s">
        <v>15</v>
      </c>
      <c r="B17" s="161"/>
      <c r="C17" s="161"/>
      <c r="D17" s="162"/>
    </row>
    <row r="18" spans="1:4" ht="30" customHeight="1">
      <c r="A18" s="160" t="s">
        <v>190</v>
      </c>
      <c r="B18" s="161"/>
      <c r="C18" s="161"/>
      <c r="D18" s="162"/>
    </row>
    <row r="19" spans="1:4" ht="15" customHeight="1">
      <c r="A19" s="160" t="s">
        <v>160</v>
      </c>
      <c r="B19" s="161"/>
      <c r="C19" s="161"/>
      <c r="D19" s="162"/>
    </row>
    <row r="20" spans="1:4" ht="15" customHeight="1">
      <c r="A20" s="160" t="s">
        <v>159</v>
      </c>
      <c r="B20" s="161"/>
      <c r="C20" s="161"/>
      <c r="D20" s="162"/>
    </row>
    <row r="21" spans="1:4" ht="15.75" customHeight="1" thickBot="1">
      <c r="A21" s="163" t="s">
        <v>175</v>
      </c>
      <c r="B21" s="164"/>
      <c r="C21" s="164"/>
      <c r="D21" s="165"/>
    </row>
  </sheetData>
  <mergeCells count="8">
    <mergeCell ref="A21:D21"/>
    <mergeCell ref="A12:Q12"/>
    <mergeCell ref="A15:D15"/>
    <mergeCell ref="A16:D16"/>
    <mergeCell ref="A17:D17"/>
    <mergeCell ref="A18:D18"/>
    <mergeCell ref="A19:D19"/>
    <mergeCell ref="A20:D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3" sqref="A13:IV16"/>
    </sheetView>
  </sheetViews>
  <sheetFormatPr defaultColWidth="9.140625" defaultRowHeight="12.75"/>
  <cols>
    <col min="1" max="1" width="14.140625" style="68" customWidth="1"/>
    <col min="2" max="2" width="17.421875" style="68" customWidth="1"/>
    <col min="3" max="10" width="12.8515625" style="68" customWidth="1"/>
    <col min="11" max="11" width="12.8515625" style="108" customWidth="1"/>
    <col min="12" max="13" width="12.8515625" style="109" customWidth="1"/>
    <col min="14" max="14" width="21.28125" style="68" customWidth="1"/>
    <col min="15" max="16" width="12.8515625" style="68" customWidth="1"/>
    <col min="17" max="17" width="18.8515625" style="68" customWidth="1"/>
    <col min="18" max="16384" width="12.8515625" style="68" customWidth="1"/>
  </cols>
  <sheetData>
    <row r="1" spans="1:17" s="32" customFormat="1" ht="47.25">
      <c r="A1" s="29" t="s">
        <v>14</v>
      </c>
      <c r="B1" s="29" t="s">
        <v>122</v>
      </c>
      <c r="C1" s="29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311</v>
      </c>
      <c r="L1" s="5" t="s">
        <v>223</v>
      </c>
      <c r="M1" s="5" t="s">
        <v>224</v>
      </c>
      <c r="N1" s="5" t="s">
        <v>3</v>
      </c>
      <c r="O1" s="5" t="s">
        <v>18</v>
      </c>
      <c r="P1" s="31" t="s">
        <v>4</v>
      </c>
      <c r="Q1" s="29" t="s">
        <v>166</v>
      </c>
    </row>
    <row r="2" spans="1:16" s="33" customFormat="1" ht="45">
      <c r="A2" s="32" t="s">
        <v>9</v>
      </c>
      <c r="B2" s="33" t="s">
        <v>54</v>
      </c>
      <c r="C2" s="33" t="s">
        <v>54</v>
      </c>
      <c r="D2" s="34" t="s">
        <v>13</v>
      </c>
      <c r="E2" s="34" t="s">
        <v>21</v>
      </c>
      <c r="F2" s="34" t="s">
        <v>13</v>
      </c>
      <c r="G2" s="34">
        <v>0.6</v>
      </c>
      <c r="H2" s="36" t="s">
        <v>24</v>
      </c>
      <c r="I2" s="34" t="s">
        <v>13</v>
      </c>
      <c r="J2" s="34">
        <f>G2*2.5</f>
        <v>1.5</v>
      </c>
      <c r="K2" s="61">
        <v>30</v>
      </c>
      <c r="L2" s="35">
        <f>(J2/100)*K2</f>
        <v>0.44999999999999996</v>
      </c>
      <c r="M2" s="35">
        <f>(L2/6)*100</f>
        <v>7.5</v>
      </c>
      <c r="N2" s="34" t="s">
        <v>162</v>
      </c>
      <c r="O2" s="34" t="s">
        <v>24</v>
      </c>
      <c r="P2" s="37">
        <v>38806</v>
      </c>
    </row>
    <row r="3" spans="1:17" s="32" customFormat="1" ht="45">
      <c r="A3" s="33" t="s">
        <v>11</v>
      </c>
      <c r="B3" s="32" t="s">
        <v>192</v>
      </c>
      <c r="C3" s="32" t="s">
        <v>192</v>
      </c>
      <c r="D3" s="36" t="s">
        <v>13</v>
      </c>
      <c r="E3" s="36" t="s">
        <v>13</v>
      </c>
      <c r="F3" s="36" t="s">
        <v>13</v>
      </c>
      <c r="G3" s="36" t="s">
        <v>13</v>
      </c>
      <c r="H3" s="34" t="s">
        <v>13</v>
      </c>
      <c r="I3" s="34" t="s">
        <v>13</v>
      </c>
      <c r="J3" s="38">
        <v>1.5</v>
      </c>
      <c r="K3" s="61">
        <v>30</v>
      </c>
      <c r="L3" s="35">
        <f>(J3/100)*K3</f>
        <v>0.44999999999999996</v>
      </c>
      <c r="M3" s="35">
        <f>(L3/6)*100</f>
        <v>7.5</v>
      </c>
      <c r="N3" s="36">
        <v>2</v>
      </c>
      <c r="O3" s="36" t="s">
        <v>13</v>
      </c>
      <c r="P3" s="37">
        <v>38804</v>
      </c>
      <c r="Q3" s="33" t="s">
        <v>193</v>
      </c>
    </row>
    <row r="4" spans="1:17" s="33" customFormat="1" ht="15">
      <c r="A4" s="32" t="s">
        <v>10</v>
      </c>
      <c r="C4" s="33" t="s">
        <v>54</v>
      </c>
      <c r="D4" s="34" t="s">
        <v>13</v>
      </c>
      <c r="E4" s="34" t="s">
        <v>13</v>
      </c>
      <c r="F4" s="34" t="s">
        <v>13</v>
      </c>
      <c r="G4" s="34" t="s">
        <v>13</v>
      </c>
      <c r="H4" s="34" t="s">
        <v>13</v>
      </c>
      <c r="I4" s="34" t="s">
        <v>13</v>
      </c>
      <c r="J4" s="34" t="s">
        <v>13</v>
      </c>
      <c r="K4" s="34" t="s">
        <v>13</v>
      </c>
      <c r="L4" s="34" t="s">
        <v>13</v>
      </c>
      <c r="M4" s="34" t="s">
        <v>13</v>
      </c>
      <c r="N4" s="34" t="s">
        <v>13</v>
      </c>
      <c r="O4" s="34" t="s">
        <v>13</v>
      </c>
      <c r="P4" s="37">
        <v>38827</v>
      </c>
      <c r="Q4" s="33" t="s">
        <v>200</v>
      </c>
    </row>
    <row r="5" spans="1:16" s="33" customFormat="1" ht="15">
      <c r="A5" s="32" t="s">
        <v>243</v>
      </c>
      <c r="B5" s="32" t="s">
        <v>32</v>
      </c>
      <c r="C5" s="33" t="s">
        <v>54</v>
      </c>
      <c r="D5" s="34" t="s">
        <v>13</v>
      </c>
      <c r="E5" s="34" t="s">
        <v>21</v>
      </c>
      <c r="F5" s="34" t="s">
        <v>13</v>
      </c>
      <c r="G5" s="34">
        <v>0.6</v>
      </c>
      <c r="H5" s="34" t="s">
        <v>21</v>
      </c>
      <c r="I5" s="36" t="s">
        <v>13</v>
      </c>
      <c r="J5" s="34">
        <v>1.5</v>
      </c>
      <c r="K5" s="61">
        <v>30</v>
      </c>
      <c r="L5" s="35">
        <f>(J5/100)*K5</f>
        <v>0.44999999999999996</v>
      </c>
      <c r="M5" s="35">
        <f>(L5/6)*100</f>
        <v>7.5</v>
      </c>
      <c r="N5" s="34">
        <v>4</v>
      </c>
      <c r="O5" s="34" t="s">
        <v>24</v>
      </c>
      <c r="P5" s="39">
        <v>38796</v>
      </c>
    </row>
    <row r="6" spans="1:16" s="33" customFormat="1" ht="15">
      <c r="A6" s="32" t="s">
        <v>50</v>
      </c>
      <c r="B6" s="33" t="s">
        <v>54</v>
      </c>
      <c r="C6" s="33" t="s">
        <v>54</v>
      </c>
      <c r="D6" s="34" t="s">
        <v>24</v>
      </c>
      <c r="E6" s="34" t="s">
        <v>21</v>
      </c>
      <c r="F6" s="34" t="s">
        <v>13</v>
      </c>
      <c r="G6" s="34">
        <v>0.6</v>
      </c>
      <c r="H6" s="36" t="s">
        <v>21</v>
      </c>
      <c r="I6" s="34" t="s">
        <v>13</v>
      </c>
      <c r="J6" s="34">
        <v>1.5</v>
      </c>
      <c r="K6" s="61">
        <v>30</v>
      </c>
      <c r="L6" s="35">
        <f>(J6/100)*K6</f>
        <v>0.44999999999999996</v>
      </c>
      <c r="M6" s="35">
        <f>(L6/6)*100</f>
        <v>7.5</v>
      </c>
      <c r="N6" s="34">
        <v>4</v>
      </c>
      <c r="O6" s="36" t="s">
        <v>24</v>
      </c>
      <c r="P6" s="37">
        <v>38796</v>
      </c>
    </row>
    <row r="7" spans="1:16" s="32" customFormat="1" ht="45">
      <c r="A7" s="32" t="s">
        <v>12</v>
      </c>
      <c r="B7" s="32" t="s">
        <v>100</v>
      </c>
      <c r="C7" s="32" t="s">
        <v>54</v>
      </c>
      <c r="D7" s="36" t="s">
        <v>24</v>
      </c>
      <c r="E7" s="36" t="s">
        <v>21</v>
      </c>
      <c r="F7" s="36" t="s">
        <v>13</v>
      </c>
      <c r="G7" s="36">
        <v>0.6</v>
      </c>
      <c r="H7" s="36" t="s">
        <v>24</v>
      </c>
      <c r="I7" s="38" t="s">
        <v>13</v>
      </c>
      <c r="J7" s="34">
        <f>G7*2.5</f>
        <v>1.5</v>
      </c>
      <c r="K7" s="61">
        <v>30</v>
      </c>
      <c r="L7" s="35">
        <f>(J7/100)*K7</f>
        <v>0.44999999999999996</v>
      </c>
      <c r="M7" s="35">
        <f>(L7/6)*100</f>
        <v>7.5</v>
      </c>
      <c r="N7" s="34" t="s">
        <v>162</v>
      </c>
      <c r="O7" s="34" t="s">
        <v>24</v>
      </c>
      <c r="P7" s="37">
        <v>38804</v>
      </c>
    </row>
    <row r="8" spans="1:16" s="33" customFormat="1" ht="45">
      <c r="A8" s="32" t="s">
        <v>8</v>
      </c>
      <c r="B8" s="33" t="s">
        <v>54</v>
      </c>
      <c r="C8" s="33" t="s">
        <v>54</v>
      </c>
      <c r="D8" s="34" t="s">
        <v>24</v>
      </c>
      <c r="E8" s="34" t="s">
        <v>21</v>
      </c>
      <c r="F8" s="34" t="s">
        <v>13</v>
      </c>
      <c r="G8" s="34">
        <v>0.6</v>
      </c>
      <c r="H8" s="36" t="s">
        <v>24</v>
      </c>
      <c r="I8" s="34" t="s">
        <v>13</v>
      </c>
      <c r="J8" s="34">
        <f>G8*2.5</f>
        <v>1.5</v>
      </c>
      <c r="K8" s="61">
        <v>30</v>
      </c>
      <c r="L8" s="35">
        <f>(J8/100)*K8</f>
        <v>0.44999999999999996</v>
      </c>
      <c r="M8" s="35">
        <f>(L8/6)*100</f>
        <v>7.5</v>
      </c>
      <c r="N8" s="34" t="s">
        <v>162</v>
      </c>
      <c r="O8" s="34" t="s">
        <v>24</v>
      </c>
      <c r="P8" s="37">
        <v>38861</v>
      </c>
    </row>
    <row r="9" spans="7:13" s="106" customFormat="1" ht="15.75">
      <c r="G9" s="106">
        <f>SUM(G2:G8)/5</f>
        <v>0.6</v>
      </c>
      <c r="J9" s="106">
        <f>SUM(J2:J8)/6</f>
        <v>1.5</v>
      </c>
      <c r="K9" s="107"/>
      <c r="L9" s="69">
        <f>SUM(L2:L8)/6</f>
        <v>0.45</v>
      </c>
      <c r="M9" s="69">
        <f>SUM(M2:M8)/6</f>
        <v>7.5</v>
      </c>
    </row>
    <row r="11" spans="1:17" s="69" customFormat="1" ht="15.75">
      <c r="A11" s="170" t="s">
        <v>312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ht="15.75" thickBot="1"/>
    <row r="13" spans="1:4" ht="15.75" customHeight="1">
      <c r="A13" s="166" t="s">
        <v>167</v>
      </c>
      <c r="B13" s="167"/>
      <c r="C13" s="167"/>
      <c r="D13" s="168"/>
    </row>
    <row r="14" spans="1:4" ht="15" customHeight="1">
      <c r="A14" s="160" t="s">
        <v>16</v>
      </c>
      <c r="B14" s="161"/>
      <c r="C14" s="161"/>
      <c r="D14" s="162"/>
    </row>
    <row r="15" spans="1:4" ht="15" customHeight="1">
      <c r="A15" s="160" t="s">
        <v>15</v>
      </c>
      <c r="B15" s="161"/>
      <c r="C15" s="161"/>
      <c r="D15" s="162"/>
    </row>
    <row r="16" spans="1:4" ht="29.25" customHeight="1">
      <c r="A16" s="160" t="s">
        <v>190</v>
      </c>
      <c r="B16" s="161"/>
      <c r="C16" s="161"/>
      <c r="D16" s="162"/>
    </row>
    <row r="17" spans="1:4" ht="15" customHeight="1">
      <c r="A17" s="160" t="s">
        <v>160</v>
      </c>
      <c r="B17" s="161"/>
      <c r="C17" s="161"/>
      <c r="D17" s="162"/>
    </row>
    <row r="18" spans="1:4" ht="15" customHeight="1">
      <c r="A18" s="160" t="s">
        <v>159</v>
      </c>
      <c r="B18" s="161"/>
      <c r="C18" s="161"/>
      <c r="D18" s="162"/>
    </row>
    <row r="19" spans="1:4" ht="15.75" customHeight="1" thickBot="1">
      <c r="A19" s="163" t="s">
        <v>175</v>
      </c>
      <c r="B19" s="164"/>
      <c r="C19" s="164"/>
      <c r="D19" s="165"/>
    </row>
  </sheetData>
  <mergeCells count="8">
    <mergeCell ref="A19:D19"/>
    <mergeCell ref="A11:Q11"/>
    <mergeCell ref="A13:D13"/>
    <mergeCell ref="A14:D14"/>
    <mergeCell ref="A15:D15"/>
    <mergeCell ref="A16:D16"/>
    <mergeCell ref="A17:D17"/>
    <mergeCell ref="A18:D1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8" sqref="F8"/>
    </sheetView>
  </sheetViews>
  <sheetFormatPr defaultColWidth="9.140625" defaultRowHeight="12.75"/>
  <cols>
    <col min="1" max="1" width="12.421875" style="52" customWidth="1"/>
    <col min="2" max="2" width="33.421875" style="52" customWidth="1"/>
    <col min="3" max="3" width="16.421875" style="52" customWidth="1"/>
    <col min="4" max="13" width="12.421875" style="52" customWidth="1"/>
    <col min="14" max="17" width="13.8515625" style="53" customWidth="1"/>
    <col min="18" max="18" width="12.421875" style="52" customWidth="1"/>
    <col min="19" max="19" width="16.421875" style="52" customWidth="1"/>
    <col min="20" max="20" width="13.57421875" style="113" customWidth="1"/>
    <col min="21" max="21" width="48.140625" style="52" customWidth="1"/>
    <col min="22" max="24" width="12.421875" style="97" customWidth="1"/>
    <col min="25" max="16384" width="9.140625" style="52" customWidth="1"/>
  </cols>
  <sheetData>
    <row r="1" spans="1:24" s="46" customFormat="1" ht="63">
      <c r="A1" s="43" t="s">
        <v>14</v>
      </c>
      <c r="B1" s="43" t="s">
        <v>122</v>
      </c>
      <c r="C1" s="43" t="s">
        <v>0</v>
      </c>
      <c r="D1" s="43" t="s">
        <v>246</v>
      </c>
      <c r="E1" s="43" t="s">
        <v>194</v>
      </c>
      <c r="F1" s="43" t="s">
        <v>2</v>
      </c>
      <c r="G1" s="43" t="s">
        <v>5</v>
      </c>
      <c r="H1" s="43" t="s">
        <v>19</v>
      </c>
      <c r="I1" s="44" t="s">
        <v>1</v>
      </c>
      <c r="J1" s="44" t="s">
        <v>17</v>
      </c>
      <c r="K1" s="5" t="s">
        <v>320</v>
      </c>
      <c r="L1" s="5" t="s">
        <v>319</v>
      </c>
      <c r="M1" s="44" t="s">
        <v>255</v>
      </c>
      <c r="N1" s="44" t="s">
        <v>231</v>
      </c>
      <c r="O1" s="44" t="s">
        <v>250</v>
      </c>
      <c r="P1" s="44" t="s">
        <v>251</v>
      </c>
      <c r="Q1" s="44" t="s">
        <v>252</v>
      </c>
      <c r="R1" s="44" t="s">
        <v>18</v>
      </c>
      <c r="S1" s="44" t="s">
        <v>3</v>
      </c>
      <c r="T1" s="45" t="s">
        <v>4</v>
      </c>
      <c r="U1" s="43" t="s">
        <v>166</v>
      </c>
      <c r="V1" s="114"/>
      <c r="W1" s="114"/>
      <c r="X1" s="114"/>
    </row>
    <row r="2" spans="1:21" ht="30">
      <c r="A2" s="47" t="s">
        <v>66</v>
      </c>
      <c r="B2" s="47" t="s">
        <v>268</v>
      </c>
      <c r="C2" s="47" t="s">
        <v>254</v>
      </c>
      <c r="D2" s="47">
        <v>25</v>
      </c>
      <c r="E2" s="52" t="s">
        <v>21</v>
      </c>
      <c r="F2" s="47">
        <v>0.2</v>
      </c>
      <c r="G2" s="47">
        <v>0.8</v>
      </c>
      <c r="H2" s="47" t="s">
        <v>21</v>
      </c>
      <c r="I2" s="47">
        <v>0.5</v>
      </c>
      <c r="J2" s="47">
        <v>2</v>
      </c>
      <c r="K2" s="47">
        <f>(J2/100)*30</f>
        <v>0.6</v>
      </c>
      <c r="L2" s="47">
        <v>25</v>
      </c>
      <c r="M2" s="47">
        <v>0.5</v>
      </c>
      <c r="N2" s="48">
        <f aca="true" t="shared" si="0" ref="N2:N11">M2/6*100</f>
        <v>8.333333333333332</v>
      </c>
      <c r="O2" s="48">
        <f aca="true" t="shared" si="1" ref="O2:O11">M2/5*100</f>
        <v>10</v>
      </c>
      <c r="P2" s="48">
        <f aca="true" t="shared" si="2" ref="P2:P11">M2/3*100</f>
        <v>16.666666666666664</v>
      </c>
      <c r="Q2" s="48">
        <f aca="true" t="shared" si="3" ref="Q2:Q11">M2/2*100</f>
        <v>25</v>
      </c>
      <c r="R2" s="47" t="s">
        <v>24</v>
      </c>
      <c r="S2" s="47">
        <v>4</v>
      </c>
      <c r="T2" s="110">
        <v>38868</v>
      </c>
      <c r="U2" s="47"/>
    </row>
    <row r="3" spans="1:21" ht="30">
      <c r="A3" s="47" t="s">
        <v>66</v>
      </c>
      <c r="B3" s="47" t="s">
        <v>267</v>
      </c>
      <c r="C3" s="47" t="s">
        <v>254</v>
      </c>
      <c r="D3" s="47">
        <v>25</v>
      </c>
      <c r="E3" s="47" t="s">
        <v>21</v>
      </c>
      <c r="F3" s="47">
        <v>0.2</v>
      </c>
      <c r="G3" s="47">
        <v>0.8</v>
      </c>
      <c r="H3" s="47" t="s">
        <v>21</v>
      </c>
      <c r="I3" s="47">
        <v>0.5</v>
      </c>
      <c r="J3" s="47">
        <v>2</v>
      </c>
      <c r="K3" s="47">
        <f aca="true" t="shared" si="4" ref="K3:K11">(J3/100)*30</f>
        <v>0.6</v>
      </c>
      <c r="L3" s="47">
        <v>25</v>
      </c>
      <c r="M3" s="47">
        <v>0.5</v>
      </c>
      <c r="N3" s="48">
        <f t="shared" si="0"/>
        <v>8.333333333333332</v>
      </c>
      <c r="O3" s="48">
        <f t="shared" si="1"/>
        <v>10</v>
      </c>
      <c r="P3" s="48">
        <f t="shared" si="2"/>
        <v>16.666666666666664</v>
      </c>
      <c r="Q3" s="48">
        <f t="shared" si="3"/>
        <v>25</v>
      </c>
      <c r="R3" s="47" t="s">
        <v>24</v>
      </c>
      <c r="S3" s="47">
        <v>4</v>
      </c>
      <c r="T3" s="110">
        <v>38868</v>
      </c>
      <c r="U3" s="47"/>
    </row>
    <row r="4" spans="1:21" ht="30">
      <c r="A4" s="47" t="s">
        <v>66</v>
      </c>
      <c r="B4" s="47" t="s">
        <v>269</v>
      </c>
      <c r="C4" s="47" t="s">
        <v>254</v>
      </c>
      <c r="D4" s="47" t="s">
        <v>270</v>
      </c>
      <c r="E4" s="47" t="s">
        <v>21</v>
      </c>
      <c r="F4" s="47">
        <v>0.2</v>
      </c>
      <c r="G4" s="47">
        <v>0.8</v>
      </c>
      <c r="H4" s="47" t="s">
        <v>21</v>
      </c>
      <c r="I4" s="47">
        <v>0.5</v>
      </c>
      <c r="J4" s="47">
        <v>2</v>
      </c>
      <c r="K4" s="47">
        <f t="shared" si="4"/>
        <v>0.6</v>
      </c>
      <c r="L4" s="47" t="s">
        <v>271</v>
      </c>
      <c r="M4" s="47">
        <v>0.5</v>
      </c>
      <c r="N4" s="48">
        <f t="shared" si="0"/>
        <v>8.333333333333332</v>
      </c>
      <c r="O4" s="48">
        <f t="shared" si="1"/>
        <v>10</v>
      </c>
      <c r="P4" s="48">
        <f t="shared" si="2"/>
        <v>16.666666666666664</v>
      </c>
      <c r="Q4" s="48">
        <f t="shared" si="3"/>
        <v>25</v>
      </c>
      <c r="R4" s="47" t="s">
        <v>24</v>
      </c>
      <c r="S4" s="47">
        <v>4</v>
      </c>
      <c r="T4" s="110">
        <v>38868</v>
      </c>
      <c r="U4" s="47"/>
    </row>
    <row r="5" spans="1:21" ht="30">
      <c r="A5" s="47" t="s">
        <v>66</v>
      </c>
      <c r="B5" s="47" t="s">
        <v>249</v>
      </c>
      <c r="C5" s="47" t="s">
        <v>254</v>
      </c>
      <c r="D5" s="47">
        <v>21</v>
      </c>
      <c r="E5" s="47" t="s">
        <v>21</v>
      </c>
      <c r="F5" s="47">
        <v>0.2</v>
      </c>
      <c r="G5" s="47">
        <v>0.8</v>
      </c>
      <c r="H5" s="47" t="s">
        <v>21</v>
      </c>
      <c r="I5" s="47">
        <v>0.5</v>
      </c>
      <c r="J5" s="47">
        <v>2</v>
      </c>
      <c r="K5" s="47">
        <f t="shared" si="4"/>
        <v>0.6</v>
      </c>
      <c r="L5" s="47">
        <v>21</v>
      </c>
      <c r="M5" s="47">
        <v>0.5</v>
      </c>
      <c r="N5" s="48">
        <f t="shared" si="0"/>
        <v>8.333333333333332</v>
      </c>
      <c r="O5" s="48">
        <f t="shared" si="1"/>
        <v>10</v>
      </c>
      <c r="P5" s="48">
        <f t="shared" si="2"/>
        <v>16.666666666666664</v>
      </c>
      <c r="Q5" s="48">
        <f t="shared" si="3"/>
        <v>25</v>
      </c>
      <c r="R5" s="47" t="s">
        <v>24</v>
      </c>
      <c r="S5" s="47">
        <v>4</v>
      </c>
      <c r="T5" s="110">
        <v>38868</v>
      </c>
      <c r="U5" s="47"/>
    </row>
    <row r="6" spans="1:21" ht="30">
      <c r="A6" s="32" t="s">
        <v>177</v>
      </c>
      <c r="B6" s="47" t="s">
        <v>265</v>
      </c>
      <c r="C6" s="47" t="s">
        <v>254</v>
      </c>
      <c r="D6" s="47">
        <v>21</v>
      </c>
      <c r="E6" s="47" t="s">
        <v>21</v>
      </c>
      <c r="F6" s="47">
        <v>0.16</v>
      </c>
      <c r="G6" s="47">
        <v>0.76</v>
      </c>
      <c r="H6" s="47" t="s">
        <v>21</v>
      </c>
      <c r="I6" s="47">
        <v>0.42</v>
      </c>
      <c r="J6" s="47">
        <v>2</v>
      </c>
      <c r="K6" s="47">
        <f t="shared" si="4"/>
        <v>0.6</v>
      </c>
      <c r="L6" s="47">
        <v>21</v>
      </c>
      <c r="M6" s="47">
        <v>0.42</v>
      </c>
      <c r="N6" s="48">
        <f t="shared" si="0"/>
        <v>6.999999999999999</v>
      </c>
      <c r="O6" s="48">
        <f t="shared" si="1"/>
        <v>8.399999999999999</v>
      </c>
      <c r="P6" s="48">
        <f t="shared" si="2"/>
        <v>13.999999999999998</v>
      </c>
      <c r="Q6" s="48">
        <f t="shared" si="3"/>
        <v>21</v>
      </c>
      <c r="R6" s="47" t="s">
        <v>24</v>
      </c>
      <c r="S6" s="47">
        <v>4</v>
      </c>
      <c r="T6" s="110">
        <v>38868</v>
      </c>
      <c r="U6" s="47"/>
    </row>
    <row r="7" spans="1:21" ht="30">
      <c r="A7" s="32" t="s">
        <v>177</v>
      </c>
      <c r="B7" s="111" t="s">
        <v>272</v>
      </c>
      <c r="C7" s="47" t="s">
        <v>254</v>
      </c>
      <c r="D7" s="47">
        <v>21</v>
      </c>
      <c r="E7" s="47" t="s">
        <v>21</v>
      </c>
      <c r="F7" s="47">
        <v>0.16</v>
      </c>
      <c r="G7" s="47">
        <v>0.76</v>
      </c>
      <c r="H7" s="47" t="s">
        <v>21</v>
      </c>
      <c r="I7" s="47">
        <v>0.42</v>
      </c>
      <c r="J7" s="47">
        <v>2</v>
      </c>
      <c r="K7" s="47">
        <f t="shared" si="4"/>
        <v>0.6</v>
      </c>
      <c r="L7" s="47">
        <v>21</v>
      </c>
      <c r="M7" s="47">
        <v>0.42</v>
      </c>
      <c r="N7" s="48">
        <f t="shared" si="0"/>
        <v>6.999999999999999</v>
      </c>
      <c r="O7" s="48">
        <f t="shared" si="1"/>
        <v>8.399999999999999</v>
      </c>
      <c r="P7" s="48">
        <f t="shared" si="2"/>
        <v>13.999999999999998</v>
      </c>
      <c r="Q7" s="48">
        <f t="shared" si="3"/>
        <v>21</v>
      </c>
      <c r="R7" s="47" t="s">
        <v>24</v>
      </c>
      <c r="S7" s="47">
        <v>4</v>
      </c>
      <c r="T7" s="110">
        <v>38868</v>
      </c>
      <c r="U7" s="47"/>
    </row>
    <row r="8" spans="1:21" ht="60">
      <c r="A8" s="47" t="s">
        <v>66</v>
      </c>
      <c r="B8" s="47" t="s">
        <v>358</v>
      </c>
      <c r="C8" s="47" t="s">
        <v>254</v>
      </c>
      <c r="D8" s="47">
        <v>25</v>
      </c>
      <c r="E8" s="47" t="s">
        <v>21</v>
      </c>
      <c r="F8" s="140">
        <v>0.2</v>
      </c>
      <c r="G8" s="47">
        <v>0.9</v>
      </c>
      <c r="H8" s="47" t="s">
        <v>21</v>
      </c>
      <c r="I8" s="47">
        <v>0.5</v>
      </c>
      <c r="J8" s="47">
        <v>2.3</v>
      </c>
      <c r="K8" s="47">
        <f>(J8/100)*30</f>
        <v>0.69</v>
      </c>
      <c r="L8" s="47">
        <v>25</v>
      </c>
      <c r="M8" s="47">
        <v>0.8</v>
      </c>
      <c r="N8" s="48">
        <f>M8/6*100</f>
        <v>13.333333333333334</v>
      </c>
      <c r="O8" s="48">
        <f>M8/5*100</f>
        <v>16</v>
      </c>
      <c r="P8" s="48">
        <f>M8/3*100</f>
        <v>26.666666666666668</v>
      </c>
      <c r="Q8" s="48">
        <f>M8/2*100</f>
        <v>40</v>
      </c>
      <c r="R8" s="47" t="s">
        <v>13</v>
      </c>
      <c r="S8" s="47">
        <v>1</v>
      </c>
      <c r="T8" s="49">
        <v>38870</v>
      </c>
      <c r="U8" s="47" t="s">
        <v>357</v>
      </c>
    </row>
    <row r="9" spans="1:21" ht="30">
      <c r="A9" s="47" t="s">
        <v>66</v>
      </c>
      <c r="B9" s="47" t="s">
        <v>264</v>
      </c>
      <c r="C9" s="47" t="s">
        <v>254</v>
      </c>
      <c r="D9" s="47">
        <v>20</v>
      </c>
      <c r="E9" s="47" t="s">
        <v>21</v>
      </c>
      <c r="F9" s="47">
        <v>0.2</v>
      </c>
      <c r="G9" s="47">
        <v>1.1</v>
      </c>
      <c r="H9" s="47" t="s">
        <v>21</v>
      </c>
      <c r="I9" s="47">
        <v>0.5</v>
      </c>
      <c r="J9" s="47">
        <v>2.75</v>
      </c>
      <c r="K9" s="47">
        <f t="shared" si="4"/>
        <v>0.825</v>
      </c>
      <c r="L9" s="47">
        <v>20</v>
      </c>
      <c r="M9" s="47">
        <v>0.5</v>
      </c>
      <c r="N9" s="48">
        <f t="shared" si="0"/>
        <v>8.333333333333332</v>
      </c>
      <c r="O9" s="48">
        <f t="shared" si="1"/>
        <v>10</v>
      </c>
      <c r="P9" s="48">
        <f t="shared" si="2"/>
        <v>16.666666666666664</v>
      </c>
      <c r="Q9" s="48">
        <f t="shared" si="3"/>
        <v>25</v>
      </c>
      <c r="R9" s="47" t="s">
        <v>24</v>
      </c>
      <c r="S9" s="47">
        <v>4</v>
      </c>
      <c r="T9" s="110">
        <v>38868</v>
      </c>
      <c r="U9" s="47"/>
    </row>
    <row r="10" spans="1:21" ht="30">
      <c r="A10" s="47" t="s">
        <v>66</v>
      </c>
      <c r="B10" s="47" t="s">
        <v>263</v>
      </c>
      <c r="C10" s="47" t="s">
        <v>254</v>
      </c>
      <c r="D10" s="47">
        <v>21</v>
      </c>
      <c r="E10" s="47" t="s">
        <v>21</v>
      </c>
      <c r="F10" s="47">
        <v>0.2</v>
      </c>
      <c r="G10" s="47">
        <v>1.1</v>
      </c>
      <c r="H10" s="47" t="s">
        <v>21</v>
      </c>
      <c r="I10" s="47">
        <v>0.5</v>
      </c>
      <c r="J10" s="47">
        <v>2.8</v>
      </c>
      <c r="K10" s="47">
        <f t="shared" si="4"/>
        <v>0.8399999999999999</v>
      </c>
      <c r="L10" s="47">
        <v>21</v>
      </c>
      <c r="M10" s="47">
        <v>0.5</v>
      </c>
      <c r="N10" s="48">
        <f t="shared" si="0"/>
        <v>8.333333333333332</v>
      </c>
      <c r="O10" s="48">
        <f t="shared" si="1"/>
        <v>10</v>
      </c>
      <c r="P10" s="48">
        <f t="shared" si="2"/>
        <v>16.666666666666664</v>
      </c>
      <c r="Q10" s="48">
        <f t="shared" si="3"/>
        <v>25</v>
      </c>
      <c r="R10" s="47" t="s">
        <v>24</v>
      </c>
      <c r="S10" s="47">
        <v>4</v>
      </c>
      <c r="T10" s="110">
        <v>38868</v>
      </c>
      <c r="U10" s="47"/>
    </row>
    <row r="11" spans="1:21" ht="60">
      <c r="A11" s="47" t="s">
        <v>66</v>
      </c>
      <c r="B11" s="47" t="s">
        <v>273</v>
      </c>
      <c r="C11" s="47" t="s">
        <v>254</v>
      </c>
      <c r="D11" s="47">
        <v>25</v>
      </c>
      <c r="E11" s="47" t="s">
        <v>21</v>
      </c>
      <c r="F11" s="47">
        <v>0.4</v>
      </c>
      <c r="G11" s="47">
        <v>1.4</v>
      </c>
      <c r="H11" s="47" t="s">
        <v>21</v>
      </c>
      <c r="I11" s="47">
        <v>1</v>
      </c>
      <c r="J11" s="47">
        <v>2.8</v>
      </c>
      <c r="K11" s="47">
        <f t="shared" si="4"/>
        <v>0.8399999999999999</v>
      </c>
      <c r="L11" s="47">
        <v>25</v>
      </c>
      <c r="M11" s="47">
        <v>0.8</v>
      </c>
      <c r="N11" s="48">
        <f t="shared" si="0"/>
        <v>13.333333333333334</v>
      </c>
      <c r="O11" s="48">
        <f t="shared" si="1"/>
        <v>16</v>
      </c>
      <c r="P11" s="48">
        <f t="shared" si="2"/>
        <v>26.666666666666668</v>
      </c>
      <c r="Q11" s="48">
        <f t="shared" si="3"/>
        <v>40</v>
      </c>
      <c r="R11" s="47"/>
      <c r="S11" s="47">
        <v>4</v>
      </c>
      <c r="T11" s="49">
        <v>38913</v>
      </c>
      <c r="U11" s="47" t="s">
        <v>356</v>
      </c>
    </row>
    <row r="12" spans="6:24" s="51" customFormat="1" ht="15.75">
      <c r="F12" s="92">
        <f>SUM(F2:F11)/10</f>
        <v>0.21200000000000002</v>
      </c>
      <c r="G12" s="92">
        <f>SUM(G2:G11)/10</f>
        <v>0.922</v>
      </c>
      <c r="J12" s="92">
        <f>SUM(J2:J11)/10</f>
        <v>2.265</v>
      </c>
      <c r="K12" s="92">
        <f>SUM(K2:K11)/10</f>
        <v>0.6795</v>
      </c>
      <c r="M12" s="92">
        <f>SUM(M2:M11)/10</f>
        <v>0.5439999999999999</v>
      </c>
      <c r="N12" s="92">
        <f>SUM(N2:N11)/10</f>
        <v>9.066666666666666</v>
      </c>
      <c r="O12" s="92">
        <f>SUM(O2:O11)/10</f>
        <v>10.879999999999999</v>
      </c>
      <c r="P12" s="92">
        <f>SUM(P2:P11)/10</f>
        <v>18.133333333333333</v>
      </c>
      <c r="Q12" s="92">
        <f>SUM(Q2:Q11)/10</f>
        <v>27.2</v>
      </c>
      <c r="T12" s="112"/>
      <c r="V12" s="115"/>
      <c r="W12" s="115"/>
      <c r="X12" s="115"/>
    </row>
    <row r="13" spans="6:24" s="51" customFormat="1" ht="15.75">
      <c r="F13" s="92"/>
      <c r="G13" s="92"/>
      <c r="J13" s="92"/>
      <c r="K13" s="92"/>
      <c r="M13" s="92"/>
      <c r="N13" s="92"/>
      <c r="O13" s="92"/>
      <c r="P13" s="92"/>
      <c r="Q13" s="92"/>
      <c r="T13" s="112"/>
      <c r="V13" s="115"/>
      <c r="W13" s="115"/>
      <c r="X13" s="115"/>
    </row>
    <row r="14" spans="1:24" s="51" customFormat="1" ht="15.75">
      <c r="A14" s="169" t="s">
        <v>288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15"/>
      <c r="W14" s="115"/>
      <c r="X14" s="115"/>
    </row>
    <row r="15" spans="1:24" s="51" customFormat="1" ht="15.75">
      <c r="A15" s="171" t="s">
        <v>315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15"/>
      <c r="W15" s="115"/>
      <c r="X15" s="115"/>
    </row>
    <row r="16" spans="6:13" ht="15.75" thickBot="1">
      <c r="F16" s="53"/>
      <c r="G16" s="53"/>
      <c r="J16" s="53"/>
      <c r="K16" s="53"/>
      <c r="M16" s="53"/>
    </row>
    <row r="17" spans="1:4" ht="15.75" customHeight="1">
      <c r="A17" s="166" t="s">
        <v>167</v>
      </c>
      <c r="B17" s="167"/>
      <c r="C17" s="167"/>
      <c r="D17" s="168"/>
    </row>
    <row r="18" spans="1:4" ht="15" customHeight="1">
      <c r="A18" s="160" t="s">
        <v>16</v>
      </c>
      <c r="B18" s="161"/>
      <c r="C18" s="161"/>
      <c r="D18" s="162"/>
    </row>
    <row r="19" spans="1:4" ht="15" customHeight="1">
      <c r="A19" s="160" t="s">
        <v>15</v>
      </c>
      <c r="B19" s="161"/>
      <c r="C19" s="161"/>
      <c r="D19" s="162"/>
    </row>
    <row r="20" spans="1:4" ht="29.25" customHeight="1">
      <c r="A20" s="160" t="s">
        <v>190</v>
      </c>
      <c r="B20" s="161"/>
      <c r="C20" s="161"/>
      <c r="D20" s="162"/>
    </row>
    <row r="21" spans="1:4" ht="15" customHeight="1">
      <c r="A21" s="160" t="s">
        <v>160</v>
      </c>
      <c r="B21" s="161"/>
      <c r="C21" s="161"/>
      <c r="D21" s="162"/>
    </row>
    <row r="22" spans="1:4" ht="15" customHeight="1">
      <c r="A22" s="160" t="s">
        <v>159</v>
      </c>
      <c r="B22" s="161"/>
      <c r="C22" s="161"/>
      <c r="D22" s="162"/>
    </row>
    <row r="23" spans="1:4" ht="15.75" customHeight="1" thickBot="1">
      <c r="A23" s="163" t="s">
        <v>175</v>
      </c>
      <c r="B23" s="164"/>
      <c r="C23" s="164"/>
      <c r="D23" s="165"/>
    </row>
  </sheetData>
  <mergeCells count="9">
    <mergeCell ref="A23:D23"/>
    <mergeCell ref="A14:U14"/>
    <mergeCell ref="A15:U15"/>
    <mergeCell ref="A19:D19"/>
    <mergeCell ref="A20:D20"/>
    <mergeCell ref="A21:D21"/>
    <mergeCell ref="A22:D22"/>
    <mergeCell ref="A17:D17"/>
    <mergeCell ref="A18:D1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5"/>
  <sheetViews>
    <sheetView zoomScale="75" zoomScaleNormal="75" workbookViewId="0" topLeftCell="M1">
      <selection activeCell="W14" sqref="W14"/>
    </sheetView>
  </sheetViews>
  <sheetFormatPr defaultColWidth="9.140625" defaultRowHeight="12.75"/>
  <cols>
    <col min="1" max="1" width="18.28125" style="52" customWidth="1"/>
    <col min="2" max="2" width="21.57421875" style="52" customWidth="1"/>
    <col min="3" max="3" width="18.28125" style="52" customWidth="1"/>
    <col min="4" max="10" width="13.140625" style="84" customWidth="1"/>
    <col min="11" max="11" width="13.140625" style="88" customWidth="1"/>
    <col min="12" max="13" width="13.140625" style="84" customWidth="1"/>
    <col min="14" max="14" width="26.7109375" style="84" customWidth="1"/>
    <col min="15" max="15" width="13.140625" style="84" customWidth="1"/>
    <col min="16" max="16" width="13.140625" style="93" customWidth="1"/>
    <col min="17" max="17" width="27.421875" style="52" customWidth="1"/>
    <col min="18" max="18" width="16.8515625" style="91" customWidth="1"/>
    <col min="19" max="19" width="15.28125" style="91" customWidth="1"/>
    <col min="20" max="22" width="15.28125" style="52" customWidth="1"/>
    <col min="23" max="16384" width="9.140625" style="52" customWidth="1"/>
  </cols>
  <sheetData>
    <row r="1" spans="1:22" s="46" customFormat="1" ht="63">
      <c r="A1" s="43" t="s">
        <v>14</v>
      </c>
      <c r="B1" s="43" t="s">
        <v>122</v>
      </c>
      <c r="C1" s="43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311</v>
      </c>
      <c r="L1" s="5" t="s">
        <v>223</v>
      </c>
      <c r="M1" s="5" t="s">
        <v>224</v>
      </c>
      <c r="N1" s="5" t="s">
        <v>3</v>
      </c>
      <c r="O1" s="5" t="s">
        <v>18</v>
      </c>
      <c r="P1" s="31" t="s">
        <v>4</v>
      </c>
      <c r="Q1" s="43" t="s">
        <v>166</v>
      </c>
      <c r="R1" s="5" t="s">
        <v>337</v>
      </c>
      <c r="S1" s="5" t="s">
        <v>338</v>
      </c>
      <c r="T1" s="5" t="s">
        <v>339</v>
      </c>
      <c r="U1" s="5" t="s">
        <v>340</v>
      </c>
      <c r="V1" s="5" t="s">
        <v>341</v>
      </c>
    </row>
    <row r="2" spans="1:22" s="47" customFormat="1" ht="30">
      <c r="A2" s="46" t="s">
        <v>6</v>
      </c>
      <c r="B2" s="47" t="s">
        <v>147</v>
      </c>
      <c r="C2" s="47" t="s">
        <v>229</v>
      </c>
      <c r="D2" s="34" t="s">
        <v>13</v>
      </c>
      <c r="E2" s="34" t="s">
        <v>21</v>
      </c>
      <c r="F2" s="34" t="s">
        <v>13</v>
      </c>
      <c r="G2" s="34">
        <v>0.67</v>
      </c>
      <c r="H2" s="36" t="s">
        <v>21</v>
      </c>
      <c r="I2" s="34" t="s">
        <v>13</v>
      </c>
      <c r="J2" s="35">
        <v>1.7</v>
      </c>
      <c r="K2" s="61">
        <v>30</v>
      </c>
      <c r="L2" s="35">
        <f aca="true" t="shared" si="0" ref="L2:L11">(J2/100)*K2</f>
        <v>0.51</v>
      </c>
      <c r="M2" s="35">
        <f aca="true" t="shared" si="1" ref="M2:M11">(L2/6)*100</f>
        <v>8.5</v>
      </c>
      <c r="N2" s="34">
        <v>4</v>
      </c>
      <c r="O2" s="34" t="s">
        <v>24</v>
      </c>
      <c r="P2" s="37">
        <v>38806</v>
      </c>
      <c r="R2" s="35">
        <f aca="true" t="shared" si="2" ref="R2:R11">((J2/100)*45)+0.8</f>
        <v>1.565</v>
      </c>
      <c r="S2" s="35">
        <f aca="true" t="shared" si="3" ref="S2:S11">(R2/6)*100</f>
        <v>26.083333333333332</v>
      </c>
      <c r="T2" s="35">
        <f aca="true" t="shared" si="4" ref="T2:T11">(R2/5)*100</f>
        <v>31.3</v>
      </c>
      <c r="U2" s="35">
        <f aca="true" t="shared" si="5" ref="U2:U11">(R2/3)*100</f>
        <v>52.166666666666664</v>
      </c>
      <c r="V2" s="35">
        <f aca="true" t="shared" si="6" ref="V2:V11">(R2/2)*100</f>
        <v>78.25</v>
      </c>
    </row>
    <row r="3" spans="1:22" s="46" customFormat="1" ht="15">
      <c r="A3" s="46" t="s">
        <v>243</v>
      </c>
      <c r="B3" s="46" t="s">
        <v>22</v>
      </c>
      <c r="C3" s="47" t="s">
        <v>229</v>
      </c>
      <c r="D3" s="36" t="s">
        <v>13</v>
      </c>
      <c r="E3" s="36" t="s">
        <v>21</v>
      </c>
      <c r="F3" s="36" t="s">
        <v>13</v>
      </c>
      <c r="G3" s="36">
        <v>0.68</v>
      </c>
      <c r="H3" s="36" t="s">
        <v>21</v>
      </c>
      <c r="I3" s="36" t="s">
        <v>13</v>
      </c>
      <c r="J3" s="38">
        <v>1.7</v>
      </c>
      <c r="K3" s="61">
        <v>30</v>
      </c>
      <c r="L3" s="35">
        <f t="shared" si="0"/>
        <v>0.51</v>
      </c>
      <c r="M3" s="35">
        <f t="shared" si="1"/>
        <v>8.5</v>
      </c>
      <c r="N3" s="34">
        <v>4</v>
      </c>
      <c r="O3" s="34" t="s">
        <v>24</v>
      </c>
      <c r="P3" s="39">
        <v>38796</v>
      </c>
      <c r="R3" s="35">
        <f t="shared" si="2"/>
        <v>1.565</v>
      </c>
      <c r="S3" s="35">
        <f t="shared" si="3"/>
        <v>26.083333333333332</v>
      </c>
      <c r="T3" s="35">
        <f t="shared" si="4"/>
        <v>31.3</v>
      </c>
      <c r="U3" s="35">
        <f t="shared" si="5"/>
        <v>52.166666666666664</v>
      </c>
      <c r="V3" s="35">
        <f t="shared" si="6"/>
        <v>78.25</v>
      </c>
    </row>
    <row r="4" spans="1:22" s="47" customFormat="1" ht="15">
      <c r="A4" s="47" t="s">
        <v>58</v>
      </c>
      <c r="B4" s="47" t="s">
        <v>22</v>
      </c>
      <c r="C4" s="47" t="s">
        <v>22</v>
      </c>
      <c r="D4" s="34" t="s">
        <v>13</v>
      </c>
      <c r="E4" s="34" t="s">
        <v>21</v>
      </c>
      <c r="F4" s="34" t="s">
        <v>13</v>
      </c>
      <c r="G4" s="34">
        <v>0.7</v>
      </c>
      <c r="H4" s="34" t="s">
        <v>21</v>
      </c>
      <c r="I4" s="34" t="s">
        <v>13</v>
      </c>
      <c r="J4" s="34">
        <v>1.7</v>
      </c>
      <c r="K4" s="61">
        <v>30</v>
      </c>
      <c r="L4" s="35">
        <f t="shared" si="0"/>
        <v>0.51</v>
      </c>
      <c r="M4" s="35">
        <f t="shared" si="1"/>
        <v>8.5</v>
      </c>
      <c r="N4" s="34">
        <v>4</v>
      </c>
      <c r="O4" s="34" t="s">
        <v>24</v>
      </c>
      <c r="P4" s="39">
        <v>38861</v>
      </c>
      <c r="R4" s="35">
        <f t="shared" si="2"/>
        <v>1.565</v>
      </c>
      <c r="S4" s="35">
        <f t="shared" si="3"/>
        <v>26.083333333333332</v>
      </c>
      <c r="T4" s="35">
        <f t="shared" si="4"/>
        <v>31.3</v>
      </c>
      <c r="U4" s="35">
        <f t="shared" si="5"/>
        <v>52.166666666666664</v>
      </c>
      <c r="V4" s="35">
        <f t="shared" si="6"/>
        <v>78.25</v>
      </c>
    </row>
    <row r="5" spans="1:22" s="47" customFormat="1" ht="30">
      <c r="A5" s="46" t="s">
        <v>6</v>
      </c>
      <c r="B5" s="47" t="s">
        <v>144</v>
      </c>
      <c r="C5" s="47" t="s">
        <v>229</v>
      </c>
      <c r="D5" s="34" t="s">
        <v>13</v>
      </c>
      <c r="E5" s="34" t="s">
        <v>21</v>
      </c>
      <c r="F5" s="34" t="s">
        <v>13</v>
      </c>
      <c r="G5" s="34">
        <v>0.67</v>
      </c>
      <c r="H5" s="36" t="s">
        <v>21</v>
      </c>
      <c r="I5" s="34" t="s">
        <v>13</v>
      </c>
      <c r="J5" s="35">
        <v>1.7</v>
      </c>
      <c r="K5" s="34">
        <v>30</v>
      </c>
      <c r="L5" s="35">
        <f t="shared" si="0"/>
        <v>0.51</v>
      </c>
      <c r="M5" s="35">
        <f t="shared" si="1"/>
        <v>8.5</v>
      </c>
      <c r="N5" s="34">
        <v>4</v>
      </c>
      <c r="O5" s="34" t="s">
        <v>24</v>
      </c>
      <c r="P5" s="37">
        <v>38806</v>
      </c>
      <c r="R5" s="35">
        <f t="shared" si="2"/>
        <v>1.565</v>
      </c>
      <c r="S5" s="35">
        <f t="shared" si="3"/>
        <v>26.083333333333332</v>
      </c>
      <c r="T5" s="35">
        <f t="shared" si="4"/>
        <v>31.3</v>
      </c>
      <c r="U5" s="35">
        <f t="shared" si="5"/>
        <v>52.166666666666664</v>
      </c>
      <c r="V5" s="35">
        <f t="shared" si="6"/>
        <v>78.25</v>
      </c>
    </row>
    <row r="6" spans="1:22" s="47" customFormat="1" ht="30">
      <c r="A6" s="47" t="s">
        <v>114</v>
      </c>
      <c r="B6" s="47" t="s">
        <v>118</v>
      </c>
      <c r="C6" s="47" t="s">
        <v>229</v>
      </c>
      <c r="D6" s="34" t="s">
        <v>24</v>
      </c>
      <c r="E6" s="34" t="s">
        <v>24</v>
      </c>
      <c r="F6" s="34" t="s">
        <v>13</v>
      </c>
      <c r="G6" s="34">
        <v>0.7</v>
      </c>
      <c r="H6" s="34" t="s">
        <v>24</v>
      </c>
      <c r="I6" s="34" t="s">
        <v>13</v>
      </c>
      <c r="J6" s="34">
        <f>G6*2.5</f>
        <v>1.75</v>
      </c>
      <c r="K6" s="61">
        <v>30</v>
      </c>
      <c r="L6" s="35">
        <f t="shared" si="0"/>
        <v>0.525</v>
      </c>
      <c r="M6" s="35">
        <f t="shared" si="1"/>
        <v>8.75</v>
      </c>
      <c r="N6" s="34" t="s">
        <v>162</v>
      </c>
      <c r="O6" s="34" t="s">
        <v>24</v>
      </c>
      <c r="P6" s="37">
        <v>38806</v>
      </c>
      <c r="R6" s="35">
        <f t="shared" si="2"/>
        <v>1.5875000000000001</v>
      </c>
      <c r="S6" s="35">
        <f t="shared" si="3"/>
        <v>26.458333333333332</v>
      </c>
      <c r="T6" s="35">
        <f t="shared" si="4"/>
        <v>31.75</v>
      </c>
      <c r="U6" s="35">
        <f t="shared" si="5"/>
        <v>52.916666666666664</v>
      </c>
      <c r="V6" s="35">
        <f t="shared" si="6"/>
        <v>79.375</v>
      </c>
    </row>
    <row r="7" spans="1:22" s="47" customFormat="1" ht="30">
      <c r="A7" s="46" t="s">
        <v>9</v>
      </c>
      <c r="B7" s="47" t="s">
        <v>152</v>
      </c>
      <c r="C7" s="47" t="s">
        <v>229</v>
      </c>
      <c r="D7" s="34" t="s">
        <v>13</v>
      </c>
      <c r="E7" s="34" t="s">
        <v>21</v>
      </c>
      <c r="F7" s="34" t="s">
        <v>13</v>
      </c>
      <c r="G7" s="34">
        <v>0.7</v>
      </c>
      <c r="H7" s="36" t="s">
        <v>24</v>
      </c>
      <c r="I7" s="34" t="s">
        <v>13</v>
      </c>
      <c r="J7" s="34">
        <f>G7*2.5</f>
        <v>1.75</v>
      </c>
      <c r="K7" s="61">
        <v>30</v>
      </c>
      <c r="L7" s="35">
        <f t="shared" si="0"/>
        <v>0.525</v>
      </c>
      <c r="M7" s="35">
        <f t="shared" si="1"/>
        <v>8.75</v>
      </c>
      <c r="N7" s="34" t="s">
        <v>162</v>
      </c>
      <c r="O7" s="34" t="s">
        <v>24</v>
      </c>
      <c r="P7" s="37">
        <v>38806</v>
      </c>
      <c r="R7" s="35">
        <f t="shared" si="2"/>
        <v>1.5875000000000001</v>
      </c>
      <c r="S7" s="35">
        <f t="shared" si="3"/>
        <v>26.458333333333332</v>
      </c>
      <c r="T7" s="35">
        <f t="shared" si="4"/>
        <v>31.75</v>
      </c>
      <c r="U7" s="35">
        <f t="shared" si="5"/>
        <v>52.916666666666664</v>
      </c>
      <c r="V7" s="35">
        <f t="shared" si="6"/>
        <v>79.375</v>
      </c>
    </row>
    <row r="8" spans="1:22" s="47" customFormat="1" ht="30">
      <c r="A8" s="47" t="s">
        <v>85</v>
      </c>
      <c r="B8" s="47" t="s">
        <v>22</v>
      </c>
      <c r="C8" s="47" t="s">
        <v>229</v>
      </c>
      <c r="D8" s="34" t="s">
        <v>24</v>
      </c>
      <c r="E8" s="34" t="s">
        <v>21</v>
      </c>
      <c r="F8" s="34" t="s">
        <v>74</v>
      </c>
      <c r="G8" s="34">
        <v>0.7</v>
      </c>
      <c r="H8" s="34" t="s">
        <v>24</v>
      </c>
      <c r="I8" s="34" t="s">
        <v>13</v>
      </c>
      <c r="J8" s="34">
        <f>G8*2.5</f>
        <v>1.75</v>
      </c>
      <c r="K8" s="61">
        <v>30</v>
      </c>
      <c r="L8" s="35">
        <f t="shared" si="0"/>
        <v>0.525</v>
      </c>
      <c r="M8" s="35">
        <f t="shared" si="1"/>
        <v>8.75</v>
      </c>
      <c r="N8" s="34" t="s">
        <v>162</v>
      </c>
      <c r="O8" s="34" t="s">
        <v>24</v>
      </c>
      <c r="P8" s="37">
        <v>38804</v>
      </c>
      <c r="R8" s="35">
        <f t="shared" si="2"/>
        <v>1.5875000000000001</v>
      </c>
      <c r="S8" s="35">
        <f t="shared" si="3"/>
        <v>26.458333333333332</v>
      </c>
      <c r="T8" s="35">
        <f t="shared" si="4"/>
        <v>31.75</v>
      </c>
      <c r="U8" s="35">
        <f t="shared" si="5"/>
        <v>52.916666666666664</v>
      </c>
      <c r="V8" s="35">
        <f t="shared" si="6"/>
        <v>79.375</v>
      </c>
    </row>
    <row r="9" spans="1:22" s="46" customFormat="1" ht="30">
      <c r="A9" s="46" t="s">
        <v>12</v>
      </c>
      <c r="B9" s="46" t="s">
        <v>84</v>
      </c>
      <c r="C9" s="47" t="s">
        <v>229</v>
      </c>
      <c r="D9" s="36" t="s">
        <v>24</v>
      </c>
      <c r="E9" s="36" t="s">
        <v>21</v>
      </c>
      <c r="F9" s="36" t="s">
        <v>13</v>
      </c>
      <c r="G9" s="36">
        <v>0.7</v>
      </c>
      <c r="H9" s="36" t="s">
        <v>24</v>
      </c>
      <c r="I9" s="38" t="s">
        <v>13</v>
      </c>
      <c r="J9" s="34">
        <f>G9*2.5</f>
        <v>1.75</v>
      </c>
      <c r="K9" s="61">
        <v>30</v>
      </c>
      <c r="L9" s="35">
        <f t="shared" si="0"/>
        <v>0.525</v>
      </c>
      <c r="M9" s="35">
        <f t="shared" si="1"/>
        <v>8.75</v>
      </c>
      <c r="N9" s="34" t="s">
        <v>162</v>
      </c>
      <c r="O9" s="34" t="s">
        <v>24</v>
      </c>
      <c r="P9" s="37">
        <v>38804</v>
      </c>
      <c r="R9" s="35">
        <f t="shared" si="2"/>
        <v>1.5875000000000001</v>
      </c>
      <c r="S9" s="35">
        <f t="shared" si="3"/>
        <v>26.458333333333332</v>
      </c>
      <c r="T9" s="35">
        <f t="shared" si="4"/>
        <v>31.75</v>
      </c>
      <c r="U9" s="35">
        <f t="shared" si="5"/>
        <v>52.916666666666664</v>
      </c>
      <c r="V9" s="35">
        <f t="shared" si="6"/>
        <v>79.375</v>
      </c>
    </row>
    <row r="10" spans="1:22" s="46" customFormat="1" ht="30">
      <c r="A10" s="52" t="s">
        <v>8</v>
      </c>
      <c r="B10" s="47" t="s">
        <v>229</v>
      </c>
      <c r="C10" s="47" t="s">
        <v>229</v>
      </c>
      <c r="D10" s="36" t="s">
        <v>24</v>
      </c>
      <c r="E10" s="36" t="s">
        <v>21</v>
      </c>
      <c r="F10" s="36" t="s">
        <v>13</v>
      </c>
      <c r="G10" s="36">
        <v>0.7</v>
      </c>
      <c r="H10" s="36" t="s">
        <v>24</v>
      </c>
      <c r="I10" s="38" t="s">
        <v>13</v>
      </c>
      <c r="J10" s="34">
        <f>G10*2.5</f>
        <v>1.75</v>
      </c>
      <c r="K10" s="61">
        <v>30</v>
      </c>
      <c r="L10" s="35">
        <f t="shared" si="0"/>
        <v>0.525</v>
      </c>
      <c r="M10" s="35">
        <f t="shared" si="1"/>
        <v>8.75</v>
      </c>
      <c r="N10" s="34" t="s">
        <v>162</v>
      </c>
      <c r="O10" s="34" t="s">
        <v>24</v>
      </c>
      <c r="P10" s="39">
        <v>38861</v>
      </c>
      <c r="R10" s="35">
        <f t="shared" si="2"/>
        <v>1.5875000000000001</v>
      </c>
      <c r="S10" s="35">
        <f t="shared" si="3"/>
        <v>26.458333333333332</v>
      </c>
      <c r="T10" s="35">
        <f t="shared" si="4"/>
        <v>31.75</v>
      </c>
      <c r="U10" s="35">
        <f t="shared" si="5"/>
        <v>52.916666666666664</v>
      </c>
      <c r="V10" s="35">
        <f t="shared" si="6"/>
        <v>79.375</v>
      </c>
    </row>
    <row r="11" spans="1:22" s="47" customFormat="1" ht="30">
      <c r="A11" s="47" t="s">
        <v>11</v>
      </c>
      <c r="B11" s="47" t="s">
        <v>22</v>
      </c>
      <c r="C11" s="47" t="s">
        <v>229</v>
      </c>
      <c r="D11" s="34" t="s">
        <v>24</v>
      </c>
      <c r="E11" s="34" t="s">
        <v>21</v>
      </c>
      <c r="F11" s="34" t="s">
        <v>13</v>
      </c>
      <c r="G11" s="34">
        <v>0.7</v>
      </c>
      <c r="H11" s="34" t="s">
        <v>21</v>
      </c>
      <c r="I11" s="34" t="s">
        <v>13</v>
      </c>
      <c r="J11" s="34">
        <v>1.8</v>
      </c>
      <c r="K11" s="61">
        <v>30</v>
      </c>
      <c r="L11" s="35">
        <f t="shared" si="0"/>
        <v>0.54</v>
      </c>
      <c r="M11" s="35">
        <f t="shared" si="1"/>
        <v>9.000000000000002</v>
      </c>
      <c r="N11" s="36">
        <v>4</v>
      </c>
      <c r="O11" s="34" t="s">
        <v>24</v>
      </c>
      <c r="P11" s="37">
        <v>38804</v>
      </c>
      <c r="Q11" s="46" t="s">
        <v>309</v>
      </c>
      <c r="R11" s="35">
        <f t="shared" si="2"/>
        <v>1.61</v>
      </c>
      <c r="S11" s="35">
        <f t="shared" si="3"/>
        <v>26.833333333333336</v>
      </c>
      <c r="T11" s="35">
        <f t="shared" si="4"/>
        <v>32.2</v>
      </c>
      <c r="U11" s="35">
        <f t="shared" si="5"/>
        <v>53.66666666666667</v>
      </c>
      <c r="V11" s="35">
        <f t="shared" si="6"/>
        <v>80.5</v>
      </c>
    </row>
    <row r="12" spans="1:22" s="46" customFormat="1" ht="30">
      <c r="A12" s="52" t="s">
        <v>241</v>
      </c>
      <c r="B12" s="46" t="s">
        <v>13</v>
      </c>
      <c r="C12" s="47" t="s">
        <v>229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36" t="s">
        <v>13</v>
      </c>
      <c r="P12" s="39" t="s">
        <v>13</v>
      </c>
      <c r="R12" s="38" t="s">
        <v>13</v>
      </c>
      <c r="S12" s="38" t="s">
        <v>13</v>
      </c>
      <c r="T12" s="38" t="s">
        <v>13</v>
      </c>
      <c r="U12" s="38" t="s">
        <v>13</v>
      </c>
      <c r="V12" s="38" t="s">
        <v>13</v>
      </c>
    </row>
    <row r="13" spans="1:22" s="46" customFormat="1" ht="30">
      <c r="A13" s="46" t="s">
        <v>98</v>
      </c>
      <c r="B13" s="46" t="s">
        <v>99</v>
      </c>
      <c r="C13" s="47" t="s">
        <v>229</v>
      </c>
      <c r="D13" s="36" t="s">
        <v>24</v>
      </c>
      <c r="E13" s="36" t="s">
        <v>24</v>
      </c>
      <c r="F13" s="36" t="s">
        <v>13</v>
      </c>
      <c r="G13" s="36" t="s">
        <v>13</v>
      </c>
      <c r="H13" s="36" t="s">
        <v>24</v>
      </c>
      <c r="I13" s="38" t="s">
        <v>13</v>
      </c>
      <c r="J13" s="38" t="s">
        <v>13</v>
      </c>
      <c r="K13" s="61">
        <v>30</v>
      </c>
      <c r="L13" s="38" t="s">
        <v>13</v>
      </c>
      <c r="M13" s="38" t="s">
        <v>13</v>
      </c>
      <c r="N13" s="36">
        <v>6</v>
      </c>
      <c r="O13" s="34" t="s">
        <v>24</v>
      </c>
      <c r="P13" s="37">
        <v>38804</v>
      </c>
      <c r="R13" s="38" t="s">
        <v>13</v>
      </c>
      <c r="S13" s="38" t="s">
        <v>13</v>
      </c>
      <c r="T13" s="38" t="s">
        <v>13</v>
      </c>
      <c r="U13" s="38" t="s">
        <v>13</v>
      </c>
      <c r="V13" s="38" t="s">
        <v>13</v>
      </c>
    </row>
    <row r="14" spans="3:22" s="46" customFormat="1" ht="15.75">
      <c r="C14" s="47"/>
      <c r="D14" s="36"/>
      <c r="E14" s="36"/>
      <c r="F14" s="36"/>
      <c r="G14" s="85">
        <f>SUM(G2:G13)/10</f>
        <v>0.6920000000000001</v>
      </c>
      <c r="H14" s="86"/>
      <c r="I14" s="86"/>
      <c r="J14" s="85">
        <f>SUM(J2:J13)/10</f>
        <v>1.735</v>
      </c>
      <c r="K14" s="87"/>
      <c r="L14" s="85">
        <f>SUM(L2:L13)/10</f>
        <v>0.5205</v>
      </c>
      <c r="M14" s="85">
        <f>SUM(M2:M13)/10</f>
        <v>8.675</v>
      </c>
      <c r="N14" s="36"/>
      <c r="O14" s="36"/>
      <c r="P14" s="37"/>
      <c r="R14" s="85">
        <f>SUM(R2:R13)/10</f>
        <v>1.58075</v>
      </c>
      <c r="S14" s="85">
        <f>SUM(S2:S13)/10</f>
        <v>26.34583333333334</v>
      </c>
      <c r="T14" s="85">
        <f>SUM(T2:T13)/10</f>
        <v>31.615</v>
      </c>
      <c r="U14" s="85">
        <f>SUM(U2:U13)/10</f>
        <v>52.69166666666668</v>
      </c>
      <c r="V14" s="85">
        <f>SUM(V2:V13)/10</f>
        <v>79.0375</v>
      </c>
    </row>
    <row r="15" spans="3:19" s="46" customFormat="1" ht="15.75">
      <c r="C15" s="47"/>
      <c r="D15" s="36"/>
      <c r="E15" s="36"/>
      <c r="F15" s="36"/>
      <c r="G15" s="85"/>
      <c r="H15" s="86"/>
      <c r="I15" s="86"/>
      <c r="J15" s="85"/>
      <c r="K15" s="87"/>
      <c r="L15" s="85"/>
      <c r="M15" s="85"/>
      <c r="N15" s="36"/>
      <c r="O15" s="36"/>
      <c r="P15" s="37"/>
      <c r="R15" s="38"/>
      <c r="S15" s="38"/>
    </row>
    <row r="16" spans="1:19" s="69" customFormat="1" ht="15.75">
      <c r="A16" s="170" t="s">
        <v>310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91"/>
      <c r="S16" s="85"/>
    </row>
    <row r="17" spans="1:19" s="69" customFormat="1" ht="15.75">
      <c r="A17" s="170" t="s">
        <v>316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91"/>
      <c r="S17" s="85"/>
    </row>
    <row r="18" ht="15.75" thickBot="1"/>
    <row r="19" spans="1:4" ht="15.75">
      <c r="A19" s="166" t="s">
        <v>167</v>
      </c>
      <c r="B19" s="167"/>
      <c r="C19" s="167"/>
      <c r="D19" s="168"/>
    </row>
    <row r="20" spans="1:4" ht="15">
      <c r="A20" s="160" t="s">
        <v>16</v>
      </c>
      <c r="B20" s="161"/>
      <c r="C20" s="161"/>
      <c r="D20" s="162"/>
    </row>
    <row r="21" spans="1:4" ht="15">
      <c r="A21" s="160" t="s">
        <v>15</v>
      </c>
      <c r="B21" s="161"/>
      <c r="C21" s="161"/>
      <c r="D21" s="162"/>
    </row>
    <row r="22" spans="1:4" ht="15">
      <c r="A22" s="160" t="s">
        <v>190</v>
      </c>
      <c r="B22" s="161"/>
      <c r="C22" s="161"/>
      <c r="D22" s="162"/>
    </row>
    <row r="23" spans="1:4" ht="15">
      <c r="A23" s="160" t="s">
        <v>160</v>
      </c>
      <c r="B23" s="161"/>
      <c r="C23" s="161"/>
      <c r="D23" s="162"/>
    </row>
    <row r="24" spans="1:4" ht="15">
      <c r="A24" s="160" t="s">
        <v>159</v>
      </c>
      <c r="B24" s="161"/>
      <c r="C24" s="161"/>
      <c r="D24" s="162"/>
    </row>
    <row r="25" spans="1:4" ht="15.75" thickBot="1">
      <c r="A25" s="163" t="s">
        <v>175</v>
      </c>
      <c r="B25" s="164"/>
      <c r="C25" s="164"/>
      <c r="D25" s="165"/>
    </row>
  </sheetData>
  <mergeCells count="9">
    <mergeCell ref="A24:D24"/>
    <mergeCell ref="A25:D25"/>
    <mergeCell ref="A16:Q16"/>
    <mergeCell ref="A17:Q17"/>
    <mergeCell ref="A19:D19"/>
    <mergeCell ref="A20:D20"/>
    <mergeCell ref="A21:D21"/>
    <mergeCell ref="A22:D22"/>
    <mergeCell ref="A23:D2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8"/>
  <sheetViews>
    <sheetView zoomScale="80" zoomScaleNormal="80" workbookViewId="0" topLeftCell="A1">
      <selection activeCell="A11" sqref="A11:IV17"/>
    </sheetView>
  </sheetViews>
  <sheetFormatPr defaultColWidth="9.140625" defaultRowHeight="12.75"/>
  <cols>
    <col min="1" max="1" width="16.28125" style="52" customWidth="1"/>
    <col min="2" max="2" width="19.421875" style="52" customWidth="1"/>
    <col min="3" max="3" width="19.140625" style="52" customWidth="1"/>
    <col min="4" max="10" width="13.140625" style="84" customWidth="1"/>
    <col min="11" max="11" width="13.140625" style="88" customWidth="1"/>
    <col min="12" max="13" width="13.140625" style="84" customWidth="1"/>
    <col min="14" max="14" width="26.7109375" style="84" customWidth="1"/>
    <col min="15" max="15" width="13.140625" style="84" customWidth="1"/>
    <col min="16" max="16" width="13.140625" style="93" customWidth="1"/>
    <col min="17" max="17" width="27.421875" style="52" customWidth="1"/>
    <col min="18" max="18" width="16.8515625" style="91" customWidth="1"/>
    <col min="19" max="19" width="15.28125" style="91" customWidth="1"/>
    <col min="20" max="22" width="15.28125" style="52" customWidth="1"/>
    <col min="23" max="16384" width="9.140625" style="52" customWidth="1"/>
  </cols>
  <sheetData>
    <row r="1" spans="1:22" s="46" customFormat="1" ht="63">
      <c r="A1" s="43" t="s">
        <v>14</v>
      </c>
      <c r="B1" s="43" t="s">
        <v>122</v>
      </c>
      <c r="C1" s="43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311</v>
      </c>
      <c r="L1" s="5" t="s">
        <v>223</v>
      </c>
      <c r="M1" s="5" t="s">
        <v>224</v>
      </c>
      <c r="N1" s="5" t="s">
        <v>3</v>
      </c>
      <c r="O1" s="5" t="s">
        <v>18</v>
      </c>
      <c r="P1" s="31" t="s">
        <v>4</v>
      </c>
      <c r="Q1" s="43" t="s">
        <v>166</v>
      </c>
      <c r="R1" s="5" t="s">
        <v>337</v>
      </c>
      <c r="S1" s="5" t="s">
        <v>338</v>
      </c>
      <c r="T1" s="5" t="s">
        <v>339</v>
      </c>
      <c r="U1" s="5" t="s">
        <v>340</v>
      </c>
      <c r="V1" s="5" t="s">
        <v>341</v>
      </c>
    </row>
    <row r="2" spans="1:22" s="33" customFormat="1" ht="30">
      <c r="A2" s="32" t="s">
        <v>9</v>
      </c>
      <c r="B2" s="33" t="s">
        <v>151</v>
      </c>
      <c r="C2" s="33" t="s">
        <v>23</v>
      </c>
      <c r="D2" s="34" t="s">
        <v>13</v>
      </c>
      <c r="E2" s="34" t="s">
        <v>21</v>
      </c>
      <c r="F2" s="36" t="s">
        <v>24</v>
      </c>
      <c r="G2" s="34">
        <v>0.7</v>
      </c>
      <c r="H2" s="36" t="s">
        <v>24</v>
      </c>
      <c r="I2" s="34" t="s">
        <v>13</v>
      </c>
      <c r="J2" s="35">
        <f>G2*2.5</f>
        <v>1.75</v>
      </c>
      <c r="K2" s="61">
        <v>30</v>
      </c>
      <c r="L2" s="35">
        <f>(J2/100)*K2</f>
        <v>0.525</v>
      </c>
      <c r="M2" s="35">
        <f>(L2/6)*100</f>
        <v>8.75</v>
      </c>
      <c r="N2" s="34" t="s">
        <v>162</v>
      </c>
      <c r="O2" s="34" t="s">
        <v>24</v>
      </c>
      <c r="P2" s="37">
        <v>38806</v>
      </c>
      <c r="R2" s="35">
        <f>((J2/100)*45)+0.8</f>
        <v>1.5875000000000001</v>
      </c>
      <c r="S2" s="35">
        <f>(R2/6)*100</f>
        <v>26.458333333333332</v>
      </c>
      <c r="T2" s="35">
        <f>(R2/5)*100</f>
        <v>31.75</v>
      </c>
      <c r="U2" s="35">
        <f>(R2/3)*100</f>
        <v>52.916666666666664</v>
      </c>
      <c r="V2" s="35">
        <f>(R2/2)*100</f>
        <v>79.375</v>
      </c>
    </row>
    <row r="3" spans="1:22" s="33" customFormat="1" ht="15">
      <c r="A3" s="32" t="s">
        <v>50</v>
      </c>
      <c r="B3" s="33" t="s">
        <v>23</v>
      </c>
      <c r="C3" s="33" t="s">
        <v>23</v>
      </c>
      <c r="D3" s="34" t="s">
        <v>24</v>
      </c>
      <c r="E3" s="34" t="s">
        <v>21</v>
      </c>
      <c r="F3" s="34" t="s">
        <v>13</v>
      </c>
      <c r="G3" s="34">
        <v>0.7</v>
      </c>
      <c r="H3" s="36" t="s">
        <v>21</v>
      </c>
      <c r="I3" s="34" t="s">
        <v>13</v>
      </c>
      <c r="J3" s="35">
        <v>1.8</v>
      </c>
      <c r="K3" s="61">
        <v>30</v>
      </c>
      <c r="L3" s="35">
        <f>(J3/100)*K3</f>
        <v>0.54</v>
      </c>
      <c r="M3" s="35">
        <f>(L3/6)*100</f>
        <v>9.000000000000002</v>
      </c>
      <c r="N3" s="34">
        <v>4</v>
      </c>
      <c r="O3" s="36" t="s">
        <v>24</v>
      </c>
      <c r="P3" s="39">
        <v>38796</v>
      </c>
      <c r="R3" s="35">
        <f>((J3/100)*45)+0.8</f>
        <v>1.61</v>
      </c>
      <c r="S3" s="35">
        <f>(R3/6)*100</f>
        <v>26.833333333333336</v>
      </c>
      <c r="T3" s="35">
        <f>(R3/5)*100</f>
        <v>32.2</v>
      </c>
      <c r="U3" s="35">
        <f>(R3/3)*100</f>
        <v>53.66666666666667</v>
      </c>
      <c r="V3" s="35">
        <f>(R3/2)*100</f>
        <v>80.5</v>
      </c>
    </row>
    <row r="4" spans="1:22" s="132" customFormat="1" ht="30">
      <c r="A4" s="32" t="s">
        <v>12</v>
      </c>
      <c r="B4" s="32" t="s">
        <v>23</v>
      </c>
      <c r="C4" s="32" t="s">
        <v>23</v>
      </c>
      <c r="D4" s="36" t="s">
        <v>24</v>
      </c>
      <c r="E4" s="36" t="s">
        <v>21</v>
      </c>
      <c r="F4" s="36" t="s">
        <v>13</v>
      </c>
      <c r="G4" s="36">
        <v>0.7</v>
      </c>
      <c r="H4" s="36" t="s">
        <v>24</v>
      </c>
      <c r="I4" s="38" t="s">
        <v>13</v>
      </c>
      <c r="J4" s="38">
        <f>G4*2.5</f>
        <v>1.75</v>
      </c>
      <c r="K4" s="61">
        <v>30</v>
      </c>
      <c r="L4" s="35">
        <f>(J4/100)*K4</f>
        <v>0.525</v>
      </c>
      <c r="M4" s="35">
        <f>(L4/6)*100</f>
        <v>8.75</v>
      </c>
      <c r="N4" s="34" t="s">
        <v>162</v>
      </c>
      <c r="O4" s="34" t="s">
        <v>24</v>
      </c>
      <c r="P4" s="37">
        <v>38804</v>
      </c>
      <c r="Q4" s="32"/>
      <c r="R4" s="35">
        <f>((J4/100)*45)+0.8</f>
        <v>1.5875000000000001</v>
      </c>
      <c r="S4" s="35">
        <f>(R4/6)*100</f>
        <v>26.458333333333332</v>
      </c>
      <c r="T4" s="35">
        <f>(R4/5)*100</f>
        <v>31.75</v>
      </c>
      <c r="U4" s="35">
        <f>(R4/3)*100</f>
        <v>52.916666666666664</v>
      </c>
      <c r="V4" s="35">
        <f>(R4/2)*100</f>
        <v>79.375</v>
      </c>
    </row>
    <row r="5" spans="1:22" s="32" customFormat="1" ht="30">
      <c r="A5" s="32" t="s">
        <v>6</v>
      </c>
      <c r="B5" s="33" t="s">
        <v>145</v>
      </c>
      <c r="C5" s="33" t="s">
        <v>274</v>
      </c>
      <c r="D5" s="34" t="s">
        <v>13</v>
      </c>
      <c r="E5" s="34" t="s">
        <v>21</v>
      </c>
      <c r="F5" s="34" t="s">
        <v>13</v>
      </c>
      <c r="G5" s="34">
        <v>0.67</v>
      </c>
      <c r="H5" s="36" t="s">
        <v>21</v>
      </c>
      <c r="I5" s="34" t="s">
        <v>13</v>
      </c>
      <c r="J5" s="35">
        <v>1.7</v>
      </c>
      <c r="K5" s="61">
        <v>30</v>
      </c>
      <c r="L5" s="35">
        <f>(J5/100)*K5</f>
        <v>0.51</v>
      </c>
      <c r="M5" s="35">
        <f>(L5/6)*100</f>
        <v>8.5</v>
      </c>
      <c r="N5" s="34">
        <v>4</v>
      </c>
      <c r="O5" s="34" t="s">
        <v>24</v>
      </c>
      <c r="P5" s="37">
        <v>38806</v>
      </c>
      <c r="Q5" s="33"/>
      <c r="R5" s="35">
        <f>((J5/100)*45)+0.8</f>
        <v>1.565</v>
      </c>
      <c r="S5" s="35">
        <f>(R5/6)*100</f>
        <v>26.083333333333332</v>
      </c>
      <c r="T5" s="35">
        <f>(R5/5)*100</f>
        <v>31.3</v>
      </c>
      <c r="U5" s="35">
        <f>(R5/3)*100</f>
        <v>52.166666666666664</v>
      </c>
      <c r="V5" s="35">
        <f>(R5/2)*100</f>
        <v>78.25</v>
      </c>
    </row>
    <row r="6" spans="1:22" s="32" customFormat="1" ht="15">
      <c r="A6" s="32" t="s">
        <v>278</v>
      </c>
      <c r="B6" s="33" t="s">
        <v>13</v>
      </c>
      <c r="C6" s="33" t="s">
        <v>23</v>
      </c>
      <c r="D6" s="34" t="s">
        <v>13</v>
      </c>
      <c r="E6" s="34" t="s">
        <v>13</v>
      </c>
      <c r="F6" s="34" t="s">
        <v>13</v>
      </c>
      <c r="G6" s="34" t="s">
        <v>13</v>
      </c>
      <c r="H6" s="34" t="s">
        <v>13</v>
      </c>
      <c r="I6" s="34" t="s">
        <v>13</v>
      </c>
      <c r="J6" s="34" t="s">
        <v>13</v>
      </c>
      <c r="K6" s="34" t="s">
        <v>13</v>
      </c>
      <c r="L6" s="34" t="s">
        <v>13</v>
      </c>
      <c r="M6" s="34" t="s">
        <v>13</v>
      </c>
      <c r="N6" s="34" t="s">
        <v>13</v>
      </c>
      <c r="O6" s="34" t="s">
        <v>13</v>
      </c>
      <c r="P6" s="37">
        <v>38806</v>
      </c>
      <c r="Q6" s="33"/>
      <c r="R6" s="34" t="s">
        <v>13</v>
      </c>
      <c r="S6" s="34" t="s">
        <v>13</v>
      </c>
      <c r="T6" s="34" t="s">
        <v>13</v>
      </c>
      <c r="U6" s="34" t="s">
        <v>13</v>
      </c>
      <c r="V6" s="34" t="s">
        <v>13</v>
      </c>
    </row>
    <row r="7" spans="3:22" s="46" customFormat="1" ht="15.75">
      <c r="C7" s="47"/>
      <c r="D7" s="36"/>
      <c r="E7" s="36"/>
      <c r="F7" s="36"/>
      <c r="G7" s="85">
        <f>SUM(G2:G5)/4</f>
        <v>0.6924999999999999</v>
      </c>
      <c r="H7" s="86"/>
      <c r="I7" s="86"/>
      <c r="J7" s="85">
        <f>SUM(J2:J5)/4</f>
        <v>1.75</v>
      </c>
      <c r="K7" s="87"/>
      <c r="L7" s="85">
        <f>SUM(L2:L5)/4</f>
        <v>0.5249999999999999</v>
      </c>
      <c r="M7" s="85">
        <f>SUM(M2:M5)/4</f>
        <v>8.75</v>
      </c>
      <c r="N7" s="36"/>
      <c r="O7" s="36"/>
      <c r="P7" s="37"/>
      <c r="R7" s="85">
        <f>SUM(R2:R5)/4</f>
        <v>1.5875</v>
      </c>
      <c r="S7" s="85">
        <f>SUM(S2:S5)/4</f>
        <v>26.458333333333332</v>
      </c>
      <c r="T7" s="85">
        <f>SUM(T2:T5)/4</f>
        <v>31.75</v>
      </c>
      <c r="U7" s="85">
        <f>SUM(U2:U5)/4</f>
        <v>52.916666666666664</v>
      </c>
      <c r="V7" s="85">
        <f>SUM(V2:V5)/4</f>
        <v>79.375</v>
      </c>
    </row>
    <row r="8" spans="3:19" s="46" customFormat="1" ht="15">
      <c r="C8" s="47"/>
      <c r="D8" s="36"/>
      <c r="E8" s="36"/>
      <c r="F8" s="36"/>
      <c r="G8" s="36"/>
      <c r="H8" s="36"/>
      <c r="I8" s="38"/>
      <c r="J8" s="38"/>
      <c r="K8" s="72"/>
      <c r="L8" s="38"/>
      <c r="M8" s="38"/>
      <c r="N8" s="36"/>
      <c r="O8" s="36"/>
      <c r="P8" s="37"/>
      <c r="R8" s="38"/>
      <c r="S8" s="38"/>
    </row>
    <row r="9" spans="1:22" s="46" customFormat="1" ht="15.75">
      <c r="A9" s="170" t="s">
        <v>310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91"/>
      <c r="S9" s="85"/>
      <c r="T9" s="69"/>
      <c r="U9" s="69"/>
      <c r="V9" s="69"/>
    </row>
    <row r="10" spans="3:22" s="46" customFormat="1" ht="15.75">
      <c r="C10" s="47"/>
      <c r="D10" s="36"/>
      <c r="E10" s="36"/>
      <c r="F10" s="36"/>
      <c r="G10" s="36"/>
      <c r="H10" s="36"/>
      <c r="I10" s="38"/>
      <c r="J10" s="38"/>
      <c r="K10" s="72"/>
      <c r="L10" s="38"/>
      <c r="M10" s="38"/>
      <c r="N10" s="36"/>
      <c r="O10" s="36"/>
      <c r="P10" s="37"/>
      <c r="R10" s="91"/>
      <c r="S10" s="85"/>
      <c r="T10" s="69"/>
      <c r="U10" s="69"/>
      <c r="V10" s="69"/>
    </row>
    <row r="11" ht="15.75" thickBot="1"/>
    <row r="12" spans="1:4" ht="15.75" customHeight="1">
      <c r="A12" s="166" t="s">
        <v>167</v>
      </c>
      <c r="B12" s="167"/>
      <c r="C12" s="167"/>
      <c r="D12" s="168"/>
    </row>
    <row r="13" spans="1:4" ht="15" customHeight="1">
      <c r="A13" s="160" t="s">
        <v>16</v>
      </c>
      <c r="B13" s="161"/>
      <c r="C13" s="161"/>
      <c r="D13" s="162"/>
    </row>
    <row r="14" spans="1:4" ht="15" customHeight="1">
      <c r="A14" s="160" t="s">
        <v>15</v>
      </c>
      <c r="B14" s="161"/>
      <c r="C14" s="161"/>
      <c r="D14" s="162"/>
    </row>
    <row r="15" spans="1:4" ht="29.25" customHeight="1">
      <c r="A15" s="160" t="s">
        <v>190</v>
      </c>
      <c r="B15" s="161"/>
      <c r="C15" s="161"/>
      <c r="D15" s="162"/>
    </row>
    <row r="16" spans="1:4" ht="15" customHeight="1">
      <c r="A16" s="160" t="s">
        <v>160</v>
      </c>
      <c r="B16" s="161"/>
      <c r="C16" s="161"/>
      <c r="D16" s="162"/>
    </row>
    <row r="17" spans="1:4" ht="15" customHeight="1">
      <c r="A17" s="160" t="s">
        <v>159</v>
      </c>
      <c r="B17" s="161"/>
      <c r="C17" s="161"/>
      <c r="D17" s="162"/>
    </row>
    <row r="18" spans="1:4" ht="15.75" customHeight="1" thickBot="1">
      <c r="A18" s="163" t="s">
        <v>175</v>
      </c>
      <c r="B18" s="164"/>
      <c r="C18" s="164"/>
      <c r="D18" s="165"/>
    </row>
  </sheetData>
  <mergeCells count="8">
    <mergeCell ref="A15:D15"/>
    <mergeCell ref="A16:D16"/>
    <mergeCell ref="A17:D17"/>
    <mergeCell ref="A18:D18"/>
    <mergeCell ref="A12:D12"/>
    <mergeCell ref="A13:D13"/>
    <mergeCell ref="A14:D14"/>
    <mergeCell ref="A9:Q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4"/>
  <sheetViews>
    <sheetView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4" sqref="G14"/>
    </sheetView>
  </sheetViews>
  <sheetFormatPr defaultColWidth="9.140625" defaultRowHeight="12.75"/>
  <cols>
    <col min="1" max="1" width="19.7109375" style="63" customWidth="1"/>
    <col min="2" max="2" width="27.00390625" style="63" customWidth="1"/>
    <col min="3" max="3" width="15.140625" style="63" customWidth="1"/>
    <col min="4" max="10" width="15.140625" style="71" customWidth="1"/>
    <col min="11" max="11" width="16.7109375" style="75" customWidth="1"/>
    <col min="12" max="12" width="15.140625" style="71" customWidth="1"/>
    <col min="13" max="13" width="15.140625" style="76" customWidth="1"/>
    <col min="14" max="14" width="25.00390625" style="71" customWidth="1"/>
    <col min="15" max="15" width="15.140625" style="71" customWidth="1"/>
    <col min="16" max="16" width="15.140625" style="79" customWidth="1"/>
    <col min="17" max="17" width="30.140625" style="63" customWidth="1"/>
    <col min="18" max="18" width="16.8515625" style="91" customWidth="1"/>
    <col min="19" max="19" width="15.28125" style="91" customWidth="1"/>
    <col min="20" max="22" width="15.28125" style="52" customWidth="1"/>
    <col min="23" max="16384" width="15.140625" style="63" customWidth="1"/>
  </cols>
  <sheetData>
    <row r="1" spans="1:22" s="46" customFormat="1" ht="63">
      <c r="A1" s="43" t="s">
        <v>14</v>
      </c>
      <c r="B1" s="43" t="s">
        <v>277</v>
      </c>
      <c r="C1" s="43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311</v>
      </c>
      <c r="L1" s="5" t="s">
        <v>223</v>
      </c>
      <c r="M1" s="5" t="s">
        <v>224</v>
      </c>
      <c r="N1" s="5" t="s">
        <v>3</v>
      </c>
      <c r="O1" s="5" t="s">
        <v>18</v>
      </c>
      <c r="P1" s="31" t="s">
        <v>4</v>
      </c>
      <c r="Q1" s="43" t="s">
        <v>166</v>
      </c>
      <c r="R1" s="5" t="s">
        <v>337</v>
      </c>
      <c r="S1" s="5" t="s">
        <v>338</v>
      </c>
      <c r="T1" s="5" t="s">
        <v>339</v>
      </c>
      <c r="U1" s="5" t="s">
        <v>340</v>
      </c>
      <c r="V1" s="5" t="s">
        <v>341</v>
      </c>
    </row>
    <row r="2" spans="1:22" s="47" customFormat="1" ht="15">
      <c r="A2" s="46" t="s">
        <v>6</v>
      </c>
      <c r="B2" s="47" t="s">
        <v>146</v>
      </c>
      <c r="C2" s="47" t="s">
        <v>228</v>
      </c>
      <c r="D2" s="34" t="s">
        <v>13</v>
      </c>
      <c r="E2" s="34" t="s">
        <v>21</v>
      </c>
      <c r="F2" s="34" t="s">
        <v>13</v>
      </c>
      <c r="G2" s="34">
        <v>0.67</v>
      </c>
      <c r="H2" s="36" t="s">
        <v>21</v>
      </c>
      <c r="I2" s="34" t="s">
        <v>13</v>
      </c>
      <c r="J2" s="35">
        <v>1.7</v>
      </c>
      <c r="K2" s="34">
        <v>30</v>
      </c>
      <c r="L2" s="35">
        <f aca="true" t="shared" si="0" ref="L2:L12">(J2/100)*K2</f>
        <v>0.51</v>
      </c>
      <c r="M2" s="35">
        <f aca="true" t="shared" si="1" ref="M2:M12">(L2/6)*100</f>
        <v>8.5</v>
      </c>
      <c r="N2" s="34">
        <v>4</v>
      </c>
      <c r="O2" s="34" t="s">
        <v>24</v>
      </c>
      <c r="P2" s="37">
        <v>38806</v>
      </c>
      <c r="R2" s="35">
        <f aca="true" t="shared" si="2" ref="R2:R12">((J2/100)*45)+0.8</f>
        <v>1.565</v>
      </c>
      <c r="S2" s="35">
        <f aca="true" t="shared" si="3" ref="S2:S12">(R2/6)*100</f>
        <v>26.083333333333332</v>
      </c>
      <c r="T2" s="35">
        <f aca="true" t="shared" si="4" ref="T2:T12">(R2/5)*100</f>
        <v>31.3</v>
      </c>
      <c r="U2" s="35">
        <f aca="true" t="shared" si="5" ref="U2:U12">(R2/3)*100</f>
        <v>52.166666666666664</v>
      </c>
      <c r="V2" s="35">
        <f aca="true" t="shared" si="6" ref="V2:V12">(R2/2)*100</f>
        <v>78.25</v>
      </c>
    </row>
    <row r="3" spans="1:22" s="47" customFormat="1" ht="15">
      <c r="A3" s="46" t="s">
        <v>20</v>
      </c>
      <c r="B3" s="47" t="s">
        <v>25</v>
      </c>
      <c r="C3" s="47" t="s">
        <v>228</v>
      </c>
      <c r="D3" s="36" t="s">
        <v>13</v>
      </c>
      <c r="E3" s="34" t="s">
        <v>24</v>
      </c>
      <c r="F3" s="34" t="s">
        <v>13</v>
      </c>
      <c r="G3" s="36">
        <v>0.68</v>
      </c>
      <c r="H3" s="36" t="s">
        <v>24</v>
      </c>
      <c r="I3" s="36" t="s">
        <v>13</v>
      </c>
      <c r="J3" s="38">
        <v>1.7</v>
      </c>
      <c r="K3" s="34">
        <v>30</v>
      </c>
      <c r="L3" s="35">
        <f t="shared" si="0"/>
        <v>0.51</v>
      </c>
      <c r="M3" s="35">
        <f t="shared" si="1"/>
        <v>8.5</v>
      </c>
      <c r="N3" s="34">
        <v>2</v>
      </c>
      <c r="O3" s="34" t="s">
        <v>24</v>
      </c>
      <c r="P3" s="37">
        <v>38831</v>
      </c>
      <c r="R3" s="35">
        <f t="shared" si="2"/>
        <v>1.565</v>
      </c>
      <c r="S3" s="35">
        <f t="shared" si="3"/>
        <v>26.083333333333332</v>
      </c>
      <c r="T3" s="35">
        <f t="shared" si="4"/>
        <v>31.3</v>
      </c>
      <c r="U3" s="35">
        <f t="shared" si="5"/>
        <v>52.166666666666664</v>
      </c>
      <c r="V3" s="35">
        <f t="shared" si="6"/>
        <v>78.25</v>
      </c>
    </row>
    <row r="4" spans="1:22" s="47" customFormat="1" ht="30">
      <c r="A4" s="47" t="s">
        <v>114</v>
      </c>
      <c r="B4" s="47" t="s">
        <v>126</v>
      </c>
      <c r="C4" s="47" t="s">
        <v>25</v>
      </c>
      <c r="D4" s="34" t="s">
        <v>24</v>
      </c>
      <c r="E4" s="34" t="s">
        <v>24</v>
      </c>
      <c r="F4" s="34" t="s">
        <v>13</v>
      </c>
      <c r="G4" s="34">
        <v>0.7</v>
      </c>
      <c r="H4" s="34" t="s">
        <v>24</v>
      </c>
      <c r="I4" s="34" t="s">
        <v>13</v>
      </c>
      <c r="J4" s="34">
        <f>G4*2.5</f>
        <v>1.75</v>
      </c>
      <c r="K4" s="34">
        <v>30</v>
      </c>
      <c r="L4" s="35">
        <f t="shared" si="0"/>
        <v>0.525</v>
      </c>
      <c r="M4" s="35">
        <f t="shared" si="1"/>
        <v>8.75</v>
      </c>
      <c r="N4" s="34" t="s">
        <v>162</v>
      </c>
      <c r="O4" s="34" t="s">
        <v>24</v>
      </c>
      <c r="P4" s="37">
        <v>38806</v>
      </c>
      <c r="R4" s="35">
        <f t="shared" si="2"/>
        <v>1.5875000000000001</v>
      </c>
      <c r="S4" s="35">
        <f t="shared" si="3"/>
        <v>26.458333333333332</v>
      </c>
      <c r="T4" s="35">
        <f t="shared" si="4"/>
        <v>31.75</v>
      </c>
      <c r="U4" s="35">
        <f t="shared" si="5"/>
        <v>52.916666666666664</v>
      </c>
      <c r="V4" s="35">
        <f t="shared" si="6"/>
        <v>79.375</v>
      </c>
    </row>
    <row r="5" spans="1:22" s="47" customFormat="1" ht="30">
      <c r="A5" s="46" t="s">
        <v>9</v>
      </c>
      <c r="B5" s="47" t="s">
        <v>150</v>
      </c>
      <c r="C5" s="47" t="s">
        <v>25</v>
      </c>
      <c r="D5" s="34" t="s">
        <v>13</v>
      </c>
      <c r="E5" s="34" t="s">
        <v>21</v>
      </c>
      <c r="F5" s="36" t="s">
        <v>24</v>
      </c>
      <c r="G5" s="34">
        <v>0.7</v>
      </c>
      <c r="H5" s="36" t="s">
        <v>24</v>
      </c>
      <c r="I5" s="34" t="s">
        <v>13</v>
      </c>
      <c r="J5" s="34">
        <f>G5*2.5</f>
        <v>1.75</v>
      </c>
      <c r="K5" s="34">
        <v>30</v>
      </c>
      <c r="L5" s="35">
        <f t="shared" si="0"/>
        <v>0.525</v>
      </c>
      <c r="M5" s="35">
        <f t="shared" si="1"/>
        <v>8.75</v>
      </c>
      <c r="N5" s="34" t="s">
        <v>162</v>
      </c>
      <c r="O5" s="34" t="s">
        <v>24</v>
      </c>
      <c r="P5" s="37">
        <v>38806</v>
      </c>
      <c r="R5" s="35">
        <f t="shared" si="2"/>
        <v>1.5875000000000001</v>
      </c>
      <c r="S5" s="35">
        <f t="shared" si="3"/>
        <v>26.458333333333332</v>
      </c>
      <c r="T5" s="35">
        <f t="shared" si="4"/>
        <v>31.75</v>
      </c>
      <c r="U5" s="35">
        <f t="shared" si="5"/>
        <v>52.916666666666664</v>
      </c>
      <c r="V5" s="35">
        <f t="shared" si="6"/>
        <v>79.375</v>
      </c>
    </row>
    <row r="6" spans="1:22" s="47" customFormat="1" ht="15">
      <c r="A6" s="46" t="s">
        <v>20</v>
      </c>
      <c r="B6" s="46" t="s">
        <v>26</v>
      </c>
      <c r="C6" s="47" t="s">
        <v>228</v>
      </c>
      <c r="D6" s="36" t="s">
        <v>13</v>
      </c>
      <c r="E6" s="34" t="s">
        <v>21</v>
      </c>
      <c r="F6" s="36" t="s">
        <v>13</v>
      </c>
      <c r="G6" s="34">
        <v>0.7</v>
      </c>
      <c r="H6" s="36" t="s">
        <v>21</v>
      </c>
      <c r="I6" s="36" t="s">
        <v>13</v>
      </c>
      <c r="J6" s="34">
        <v>1.75</v>
      </c>
      <c r="K6" s="34">
        <v>30</v>
      </c>
      <c r="L6" s="35">
        <f t="shared" si="0"/>
        <v>0.525</v>
      </c>
      <c r="M6" s="35">
        <f t="shared" si="1"/>
        <v>8.75</v>
      </c>
      <c r="N6" s="34">
        <v>4</v>
      </c>
      <c r="O6" s="34" t="s">
        <v>24</v>
      </c>
      <c r="P6" s="39">
        <v>38796</v>
      </c>
      <c r="R6" s="35">
        <f t="shared" si="2"/>
        <v>1.5875000000000001</v>
      </c>
      <c r="S6" s="35">
        <f t="shared" si="3"/>
        <v>26.458333333333332</v>
      </c>
      <c r="T6" s="35">
        <f t="shared" si="4"/>
        <v>31.75</v>
      </c>
      <c r="U6" s="35">
        <f t="shared" si="5"/>
        <v>52.916666666666664</v>
      </c>
      <c r="V6" s="35">
        <f t="shared" si="6"/>
        <v>79.375</v>
      </c>
    </row>
    <row r="7" spans="1:22" s="46" customFormat="1" ht="30">
      <c r="A7" s="46" t="s">
        <v>12</v>
      </c>
      <c r="B7" s="46" t="s">
        <v>23</v>
      </c>
      <c r="C7" s="47" t="s">
        <v>228</v>
      </c>
      <c r="D7" s="36" t="s">
        <v>24</v>
      </c>
      <c r="E7" s="36" t="s">
        <v>21</v>
      </c>
      <c r="F7" s="36" t="s">
        <v>13</v>
      </c>
      <c r="G7" s="36">
        <v>0.7</v>
      </c>
      <c r="H7" s="36" t="s">
        <v>24</v>
      </c>
      <c r="I7" s="38" t="s">
        <v>13</v>
      </c>
      <c r="J7" s="34">
        <f>G7*2.5</f>
        <v>1.75</v>
      </c>
      <c r="K7" s="34">
        <v>30</v>
      </c>
      <c r="L7" s="35">
        <f t="shared" si="0"/>
        <v>0.525</v>
      </c>
      <c r="M7" s="35">
        <f t="shared" si="1"/>
        <v>8.75</v>
      </c>
      <c r="N7" s="34" t="s">
        <v>162</v>
      </c>
      <c r="O7" s="34" t="s">
        <v>24</v>
      </c>
      <c r="P7" s="37">
        <v>38804</v>
      </c>
      <c r="R7" s="35">
        <f t="shared" si="2"/>
        <v>1.5875000000000001</v>
      </c>
      <c r="S7" s="35">
        <f t="shared" si="3"/>
        <v>26.458333333333332</v>
      </c>
      <c r="T7" s="35">
        <f t="shared" si="4"/>
        <v>31.75</v>
      </c>
      <c r="U7" s="35">
        <f t="shared" si="5"/>
        <v>52.916666666666664</v>
      </c>
      <c r="V7" s="35">
        <f t="shared" si="6"/>
        <v>79.375</v>
      </c>
    </row>
    <row r="8" spans="1:22" s="46" customFormat="1" ht="30">
      <c r="A8" s="46" t="s">
        <v>12</v>
      </c>
      <c r="B8" s="46" t="s">
        <v>25</v>
      </c>
      <c r="C8" s="47" t="s">
        <v>228</v>
      </c>
      <c r="D8" s="36" t="s">
        <v>24</v>
      </c>
      <c r="E8" s="36" t="s">
        <v>21</v>
      </c>
      <c r="F8" s="36" t="s">
        <v>13</v>
      </c>
      <c r="G8" s="36">
        <v>0.7</v>
      </c>
      <c r="H8" s="36" t="s">
        <v>24</v>
      </c>
      <c r="I8" s="38" t="s">
        <v>13</v>
      </c>
      <c r="J8" s="34">
        <f>G8*2.5</f>
        <v>1.75</v>
      </c>
      <c r="K8" s="34">
        <v>30</v>
      </c>
      <c r="L8" s="35">
        <f t="shared" si="0"/>
        <v>0.525</v>
      </c>
      <c r="M8" s="35">
        <f t="shared" si="1"/>
        <v>8.75</v>
      </c>
      <c r="N8" s="34" t="s">
        <v>162</v>
      </c>
      <c r="O8" s="34" t="s">
        <v>24</v>
      </c>
      <c r="P8" s="37">
        <v>38804</v>
      </c>
      <c r="R8" s="35">
        <f t="shared" si="2"/>
        <v>1.5875000000000001</v>
      </c>
      <c r="S8" s="35">
        <f t="shared" si="3"/>
        <v>26.458333333333332</v>
      </c>
      <c r="T8" s="35">
        <f t="shared" si="4"/>
        <v>31.75</v>
      </c>
      <c r="U8" s="35">
        <f t="shared" si="5"/>
        <v>52.916666666666664</v>
      </c>
      <c r="V8" s="35">
        <f t="shared" si="6"/>
        <v>79.375</v>
      </c>
    </row>
    <row r="9" spans="1:22" s="47" customFormat="1" ht="30">
      <c r="A9" s="47" t="s">
        <v>58</v>
      </c>
      <c r="B9" s="47" t="s">
        <v>25</v>
      </c>
      <c r="C9" s="47" t="s">
        <v>228</v>
      </c>
      <c r="D9" s="34" t="s">
        <v>13</v>
      </c>
      <c r="E9" s="34" t="s">
        <v>21</v>
      </c>
      <c r="F9" s="34" t="s">
        <v>13</v>
      </c>
      <c r="G9" s="34">
        <v>0.7</v>
      </c>
      <c r="H9" s="34" t="s">
        <v>21</v>
      </c>
      <c r="I9" s="34" t="s">
        <v>13</v>
      </c>
      <c r="J9" s="34">
        <f>G9*2.5</f>
        <v>1.75</v>
      </c>
      <c r="K9" s="34">
        <v>30</v>
      </c>
      <c r="L9" s="35">
        <f t="shared" si="0"/>
        <v>0.525</v>
      </c>
      <c r="M9" s="35">
        <f t="shared" si="1"/>
        <v>8.75</v>
      </c>
      <c r="N9" s="34" t="s">
        <v>162</v>
      </c>
      <c r="O9" s="34" t="s">
        <v>24</v>
      </c>
      <c r="P9" s="39">
        <v>38861</v>
      </c>
      <c r="R9" s="35">
        <f t="shared" si="2"/>
        <v>1.5875000000000001</v>
      </c>
      <c r="S9" s="35">
        <f t="shared" si="3"/>
        <v>26.458333333333332</v>
      </c>
      <c r="T9" s="35">
        <f t="shared" si="4"/>
        <v>31.75</v>
      </c>
      <c r="U9" s="35">
        <f t="shared" si="5"/>
        <v>52.916666666666664</v>
      </c>
      <c r="V9" s="35">
        <f t="shared" si="6"/>
        <v>79.375</v>
      </c>
    </row>
    <row r="10" spans="1:22" s="47" customFormat="1" ht="30">
      <c r="A10" s="63" t="s">
        <v>8</v>
      </c>
      <c r="B10" s="47" t="s">
        <v>25</v>
      </c>
      <c r="C10" s="47" t="s">
        <v>25</v>
      </c>
      <c r="D10" s="34" t="s">
        <v>13</v>
      </c>
      <c r="E10" s="34" t="s">
        <v>21</v>
      </c>
      <c r="F10" s="34" t="s">
        <v>13</v>
      </c>
      <c r="G10" s="34">
        <v>0.7</v>
      </c>
      <c r="H10" s="34" t="s">
        <v>24</v>
      </c>
      <c r="I10" s="34" t="s">
        <v>13</v>
      </c>
      <c r="J10" s="34">
        <f>G10*2.5</f>
        <v>1.75</v>
      </c>
      <c r="K10" s="34">
        <v>30</v>
      </c>
      <c r="L10" s="35">
        <f t="shared" si="0"/>
        <v>0.525</v>
      </c>
      <c r="M10" s="35">
        <f t="shared" si="1"/>
        <v>8.75</v>
      </c>
      <c r="N10" s="34" t="s">
        <v>162</v>
      </c>
      <c r="O10" s="34" t="s">
        <v>24</v>
      </c>
      <c r="P10" s="39">
        <v>38861</v>
      </c>
      <c r="R10" s="35">
        <f t="shared" si="2"/>
        <v>1.5875000000000001</v>
      </c>
      <c r="S10" s="35">
        <f t="shared" si="3"/>
        <v>26.458333333333332</v>
      </c>
      <c r="T10" s="35">
        <f t="shared" si="4"/>
        <v>31.75</v>
      </c>
      <c r="U10" s="35">
        <f t="shared" si="5"/>
        <v>52.916666666666664</v>
      </c>
      <c r="V10" s="35">
        <f t="shared" si="6"/>
        <v>79.375</v>
      </c>
    </row>
    <row r="11" spans="1:22" s="47" customFormat="1" ht="15">
      <c r="A11" s="47" t="s">
        <v>11</v>
      </c>
      <c r="B11" s="47" t="s">
        <v>25</v>
      </c>
      <c r="C11" s="47" t="s">
        <v>228</v>
      </c>
      <c r="D11" s="34" t="s">
        <v>24</v>
      </c>
      <c r="E11" s="34" t="s">
        <v>21</v>
      </c>
      <c r="F11" s="34" t="s">
        <v>13</v>
      </c>
      <c r="G11" s="34">
        <v>0.7</v>
      </c>
      <c r="H11" s="34" t="s">
        <v>21</v>
      </c>
      <c r="I11" s="34" t="s">
        <v>13</v>
      </c>
      <c r="J11" s="34">
        <v>1.8</v>
      </c>
      <c r="K11" s="34">
        <v>30</v>
      </c>
      <c r="L11" s="35">
        <f t="shared" si="0"/>
        <v>0.54</v>
      </c>
      <c r="M11" s="35">
        <f t="shared" si="1"/>
        <v>9.000000000000002</v>
      </c>
      <c r="N11" s="36">
        <v>4</v>
      </c>
      <c r="O11" s="34" t="s">
        <v>24</v>
      </c>
      <c r="P11" s="37">
        <v>38804</v>
      </c>
      <c r="R11" s="35">
        <f t="shared" si="2"/>
        <v>1.61</v>
      </c>
      <c r="S11" s="35">
        <f t="shared" si="3"/>
        <v>26.833333333333336</v>
      </c>
      <c r="T11" s="35">
        <f t="shared" si="4"/>
        <v>32.2</v>
      </c>
      <c r="U11" s="35">
        <f t="shared" si="5"/>
        <v>53.66666666666667</v>
      </c>
      <c r="V11" s="35">
        <f t="shared" si="6"/>
        <v>80.5</v>
      </c>
    </row>
    <row r="12" spans="1:22" s="47" customFormat="1" ht="30">
      <c r="A12" s="46" t="s">
        <v>10</v>
      </c>
      <c r="B12" s="47" t="s">
        <v>186</v>
      </c>
      <c r="C12" s="47" t="s">
        <v>228</v>
      </c>
      <c r="D12" s="34" t="s">
        <v>13</v>
      </c>
      <c r="E12" s="34" t="s">
        <v>21</v>
      </c>
      <c r="F12" s="34" t="s">
        <v>13</v>
      </c>
      <c r="G12" s="34">
        <v>0.8</v>
      </c>
      <c r="H12" s="36" t="s">
        <v>21</v>
      </c>
      <c r="I12" s="34" t="s">
        <v>13</v>
      </c>
      <c r="J12" s="34">
        <v>1.9</v>
      </c>
      <c r="K12" s="34">
        <v>30</v>
      </c>
      <c r="L12" s="35">
        <f t="shared" si="0"/>
        <v>0.57</v>
      </c>
      <c r="M12" s="35">
        <f t="shared" si="1"/>
        <v>9.499999999999998</v>
      </c>
      <c r="N12" s="36">
        <v>4</v>
      </c>
      <c r="O12" s="36" t="s">
        <v>21</v>
      </c>
      <c r="P12" s="37">
        <v>38831</v>
      </c>
      <c r="R12" s="35">
        <f t="shared" si="2"/>
        <v>1.655</v>
      </c>
      <c r="S12" s="35">
        <f t="shared" si="3"/>
        <v>27.583333333333332</v>
      </c>
      <c r="T12" s="35">
        <f t="shared" si="4"/>
        <v>33.1</v>
      </c>
      <c r="U12" s="35">
        <f t="shared" si="5"/>
        <v>55.166666666666664</v>
      </c>
      <c r="V12" s="35">
        <f t="shared" si="6"/>
        <v>82.75</v>
      </c>
    </row>
    <row r="13" spans="1:22" s="46" customFormat="1" ht="30">
      <c r="A13" s="52" t="s">
        <v>241</v>
      </c>
      <c r="B13" s="46" t="s">
        <v>13</v>
      </c>
      <c r="C13" s="47" t="s">
        <v>228</v>
      </c>
      <c r="D13" s="36" t="s">
        <v>13</v>
      </c>
      <c r="E13" s="36" t="s">
        <v>13</v>
      </c>
      <c r="F13" s="36" t="s">
        <v>13</v>
      </c>
      <c r="G13" s="36" t="s">
        <v>13</v>
      </c>
      <c r="H13" s="36" t="s">
        <v>13</v>
      </c>
      <c r="I13" s="36" t="s">
        <v>13</v>
      </c>
      <c r="J13" s="36" t="s">
        <v>13</v>
      </c>
      <c r="K13" s="72" t="s">
        <v>13</v>
      </c>
      <c r="L13" s="36" t="s">
        <v>13</v>
      </c>
      <c r="M13" s="36" t="s">
        <v>13</v>
      </c>
      <c r="N13" s="36" t="s">
        <v>13</v>
      </c>
      <c r="O13" s="36" t="s">
        <v>13</v>
      </c>
      <c r="P13" s="39" t="s">
        <v>13</v>
      </c>
      <c r="R13" s="36" t="s">
        <v>13</v>
      </c>
      <c r="S13" s="36" t="s">
        <v>13</v>
      </c>
      <c r="T13" s="36" t="s">
        <v>13</v>
      </c>
      <c r="U13" s="36" t="s">
        <v>13</v>
      </c>
      <c r="V13" s="36" t="s">
        <v>13</v>
      </c>
    </row>
    <row r="14" spans="4:22" s="66" customFormat="1" ht="15.75">
      <c r="D14" s="70"/>
      <c r="E14" s="70"/>
      <c r="F14" s="70"/>
      <c r="G14" s="73">
        <f>SUM(G2:G13)/11</f>
        <v>0.7045454545454546</v>
      </c>
      <c r="H14" s="70"/>
      <c r="I14" s="70"/>
      <c r="J14" s="73">
        <f>SUM(J2:J13)/11</f>
        <v>1.7590909090909088</v>
      </c>
      <c r="K14" s="74"/>
      <c r="L14" s="73">
        <f>SUM(L2:L13)/11</f>
        <v>0.5277272727272728</v>
      </c>
      <c r="M14" s="73">
        <f>SUM(M2:M13)/11</f>
        <v>8.795454545454545</v>
      </c>
      <c r="N14" s="70"/>
      <c r="O14" s="70"/>
      <c r="P14" s="78"/>
      <c r="R14" s="73">
        <f>SUM(R2:R13)/11</f>
        <v>1.591590909090909</v>
      </c>
      <c r="S14" s="73">
        <f>SUM(S2:S13)/11</f>
        <v>26.526515151515152</v>
      </c>
      <c r="T14" s="73">
        <f>SUM(T2:T13)/11</f>
        <v>31.831818181818186</v>
      </c>
      <c r="U14" s="73">
        <f>SUM(U2:U13)/11</f>
        <v>53.053030303030305</v>
      </c>
      <c r="V14" s="73">
        <f>SUM(V2:V13)/11</f>
        <v>79.57954545454545</v>
      </c>
    </row>
    <row r="15" spans="4:22" s="66" customFormat="1" ht="15.75">
      <c r="D15" s="70"/>
      <c r="E15" s="70"/>
      <c r="F15" s="70"/>
      <c r="G15" s="73"/>
      <c r="H15" s="70"/>
      <c r="I15" s="70"/>
      <c r="J15" s="73"/>
      <c r="K15" s="74"/>
      <c r="L15" s="73"/>
      <c r="M15" s="73"/>
      <c r="N15" s="70"/>
      <c r="O15" s="70"/>
      <c r="P15" s="78"/>
      <c r="R15" s="91"/>
      <c r="S15" s="91"/>
      <c r="T15" s="52"/>
      <c r="U15" s="52"/>
      <c r="V15" s="52"/>
    </row>
    <row r="16" spans="1:22" s="46" customFormat="1" ht="15">
      <c r="A16" s="170" t="s">
        <v>310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91"/>
      <c r="S16" s="91"/>
      <c r="T16" s="52"/>
      <c r="U16" s="52"/>
      <c r="V16" s="52"/>
    </row>
    <row r="17" spans="1:22" s="47" customFormat="1" ht="15.75" thickBot="1">
      <c r="A17" s="46"/>
      <c r="B17" s="46"/>
      <c r="D17" s="34"/>
      <c r="E17" s="34"/>
      <c r="F17" s="34"/>
      <c r="G17" s="34"/>
      <c r="H17" s="36"/>
      <c r="I17" s="34"/>
      <c r="J17" s="34"/>
      <c r="K17" s="61"/>
      <c r="L17" s="34"/>
      <c r="M17" s="35"/>
      <c r="N17" s="34"/>
      <c r="O17" s="36"/>
      <c r="P17" s="37"/>
      <c r="R17" s="91"/>
      <c r="S17" s="91"/>
      <c r="T17" s="52"/>
      <c r="U17" s="52"/>
      <c r="V17" s="52"/>
    </row>
    <row r="18" spans="1:4" ht="15" customHeight="1">
      <c r="A18" s="166" t="s">
        <v>167</v>
      </c>
      <c r="B18" s="167"/>
      <c r="C18" s="167"/>
      <c r="D18" s="168"/>
    </row>
    <row r="19" spans="1:4" ht="15" customHeight="1">
      <c r="A19" s="160" t="s">
        <v>16</v>
      </c>
      <c r="B19" s="161"/>
      <c r="C19" s="161"/>
      <c r="D19" s="162"/>
    </row>
    <row r="20" spans="1:4" ht="15" customHeight="1">
      <c r="A20" s="160" t="s">
        <v>15</v>
      </c>
      <c r="B20" s="161"/>
      <c r="C20" s="161"/>
      <c r="D20" s="162"/>
    </row>
    <row r="21" spans="1:4" ht="30" customHeight="1">
      <c r="A21" s="160" t="s">
        <v>190</v>
      </c>
      <c r="B21" s="161"/>
      <c r="C21" s="161"/>
      <c r="D21" s="162"/>
    </row>
    <row r="22" spans="1:4" ht="15" customHeight="1">
      <c r="A22" s="160" t="s">
        <v>160</v>
      </c>
      <c r="B22" s="161"/>
      <c r="C22" s="161"/>
      <c r="D22" s="162"/>
    </row>
    <row r="23" spans="1:4" ht="15" customHeight="1">
      <c r="A23" s="160" t="s">
        <v>159</v>
      </c>
      <c r="B23" s="161"/>
      <c r="C23" s="161"/>
      <c r="D23" s="162"/>
    </row>
    <row r="24" spans="1:4" ht="15.75" customHeight="1" thickBot="1">
      <c r="A24" s="163" t="s">
        <v>175</v>
      </c>
      <c r="B24" s="164"/>
      <c r="C24" s="164"/>
      <c r="D24" s="165"/>
    </row>
  </sheetData>
  <mergeCells count="8">
    <mergeCell ref="A21:D21"/>
    <mergeCell ref="A22:D22"/>
    <mergeCell ref="A23:D23"/>
    <mergeCell ref="A24:D24"/>
    <mergeCell ref="A18:D18"/>
    <mergeCell ref="A19:D19"/>
    <mergeCell ref="A20:D20"/>
    <mergeCell ref="A16:Q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workbookViewId="0" topLeftCell="A1">
      <pane xSplit="6" ySplit="8" topLeftCell="K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15" sqref="B15"/>
    </sheetView>
  </sheetViews>
  <sheetFormatPr defaultColWidth="9.140625" defaultRowHeight="12.75"/>
  <cols>
    <col min="1" max="11" width="13.8515625" style="8" customWidth="1"/>
    <col min="12" max="13" width="13.8515625" style="16" customWidth="1"/>
    <col min="14" max="14" width="21.421875" style="8" customWidth="1"/>
    <col min="15" max="15" width="13.8515625" style="8" customWidth="1"/>
    <col min="16" max="16" width="13.8515625" style="95" customWidth="1"/>
    <col min="17" max="16384" width="13.8515625" style="8" customWidth="1"/>
  </cols>
  <sheetData>
    <row r="1" spans="1:17" s="2" customFormat="1" ht="38.25">
      <c r="A1" s="1" t="s">
        <v>14</v>
      </c>
      <c r="B1" s="1" t="s">
        <v>122</v>
      </c>
      <c r="C1" s="1" t="s">
        <v>0</v>
      </c>
      <c r="D1" s="9" t="s">
        <v>246</v>
      </c>
      <c r="E1" s="9" t="s">
        <v>194</v>
      </c>
      <c r="F1" s="9" t="s">
        <v>2</v>
      </c>
      <c r="G1" s="9" t="s">
        <v>5</v>
      </c>
      <c r="H1" s="9" t="s">
        <v>19</v>
      </c>
      <c r="I1" s="10" t="s">
        <v>1</v>
      </c>
      <c r="J1" s="10" t="s">
        <v>17</v>
      </c>
      <c r="K1" s="10" t="s">
        <v>311</v>
      </c>
      <c r="L1" s="10" t="s">
        <v>223</v>
      </c>
      <c r="M1" s="10" t="s">
        <v>224</v>
      </c>
      <c r="N1" s="10" t="s">
        <v>3</v>
      </c>
      <c r="O1" s="10" t="s">
        <v>18</v>
      </c>
      <c r="P1" s="11" t="s">
        <v>4</v>
      </c>
      <c r="Q1" s="1" t="s">
        <v>166</v>
      </c>
    </row>
    <row r="2" spans="1:16" s="12" customFormat="1" ht="25.5">
      <c r="A2" s="12" t="s">
        <v>58</v>
      </c>
      <c r="B2" s="12" t="s">
        <v>201</v>
      </c>
      <c r="C2" s="12" t="s">
        <v>128</v>
      </c>
      <c r="D2" s="13" t="s">
        <v>202</v>
      </c>
      <c r="E2" s="13" t="s">
        <v>21</v>
      </c>
      <c r="F2" s="13" t="s">
        <v>13</v>
      </c>
      <c r="G2" s="13">
        <v>0.1</v>
      </c>
      <c r="H2" s="13" t="s">
        <v>21</v>
      </c>
      <c r="I2" s="13">
        <v>0.1</v>
      </c>
      <c r="J2" s="13">
        <v>0.2</v>
      </c>
      <c r="K2" s="13">
        <v>30</v>
      </c>
      <c r="L2" s="15">
        <f aca="true" t="shared" si="0" ref="L2:L10">(J2/100)*K2</f>
        <v>0.06</v>
      </c>
      <c r="M2" s="15">
        <f aca="true" t="shared" si="1" ref="M2:M10">(L2/6)*100</f>
        <v>1</v>
      </c>
      <c r="N2" s="13">
        <v>4</v>
      </c>
      <c r="O2" s="13" t="s">
        <v>21</v>
      </c>
      <c r="P2" s="14">
        <v>38834</v>
      </c>
    </row>
    <row r="3" spans="1:16" s="12" customFormat="1" ht="25.5">
      <c r="A3" s="2" t="s">
        <v>9</v>
      </c>
      <c r="B3" s="2" t="s">
        <v>124</v>
      </c>
      <c r="C3" s="12" t="s">
        <v>128</v>
      </c>
      <c r="D3" s="13" t="s">
        <v>13</v>
      </c>
      <c r="E3" s="13" t="s">
        <v>21</v>
      </c>
      <c r="F3" s="13" t="s">
        <v>13</v>
      </c>
      <c r="G3" s="13">
        <v>0.2</v>
      </c>
      <c r="H3" s="3" t="s">
        <v>24</v>
      </c>
      <c r="I3" s="13" t="s">
        <v>13</v>
      </c>
      <c r="J3" s="13">
        <f>G3*2.5</f>
        <v>0.5</v>
      </c>
      <c r="K3" s="13">
        <v>30</v>
      </c>
      <c r="L3" s="15">
        <f t="shared" si="0"/>
        <v>0.15</v>
      </c>
      <c r="M3" s="15">
        <f t="shared" si="1"/>
        <v>2.5</v>
      </c>
      <c r="N3" s="13" t="s">
        <v>162</v>
      </c>
      <c r="O3" s="13" t="s">
        <v>24</v>
      </c>
      <c r="P3" s="14">
        <v>38806</v>
      </c>
    </row>
    <row r="4" spans="1:17" s="2" customFormat="1" ht="38.25">
      <c r="A4" s="12" t="s">
        <v>11</v>
      </c>
      <c r="B4" s="12" t="s">
        <v>128</v>
      </c>
      <c r="C4" s="2" t="s">
        <v>128</v>
      </c>
      <c r="D4" s="3" t="s">
        <v>13</v>
      </c>
      <c r="E4" s="3" t="s">
        <v>13</v>
      </c>
      <c r="F4" s="3" t="s">
        <v>13</v>
      </c>
      <c r="G4" s="3" t="s">
        <v>13</v>
      </c>
      <c r="H4" s="3" t="s">
        <v>13</v>
      </c>
      <c r="I4" s="3" t="s">
        <v>13</v>
      </c>
      <c r="J4" s="3">
        <v>0.5</v>
      </c>
      <c r="K4" s="13">
        <v>30</v>
      </c>
      <c r="L4" s="15">
        <f t="shared" si="0"/>
        <v>0.15</v>
      </c>
      <c r="M4" s="15">
        <f t="shared" si="1"/>
        <v>2.5</v>
      </c>
      <c r="N4" s="3">
        <v>2</v>
      </c>
      <c r="O4" s="3" t="s">
        <v>13</v>
      </c>
      <c r="P4" s="14">
        <v>38804</v>
      </c>
      <c r="Q4" s="12" t="s">
        <v>193</v>
      </c>
    </row>
    <row r="5" spans="1:16" s="12" customFormat="1" ht="25.5">
      <c r="A5" s="2" t="s">
        <v>243</v>
      </c>
      <c r="B5" s="12" t="s">
        <v>127</v>
      </c>
      <c r="C5" s="12" t="s">
        <v>128</v>
      </c>
      <c r="D5" s="13" t="s">
        <v>13</v>
      </c>
      <c r="E5" s="13" t="s">
        <v>21</v>
      </c>
      <c r="F5" s="13" t="s">
        <v>13</v>
      </c>
      <c r="G5" s="13">
        <v>0.2</v>
      </c>
      <c r="H5" s="13" t="s">
        <v>21</v>
      </c>
      <c r="I5" s="13" t="s">
        <v>13</v>
      </c>
      <c r="J5" s="13">
        <v>0.5</v>
      </c>
      <c r="K5" s="13">
        <v>30</v>
      </c>
      <c r="L5" s="15">
        <f t="shared" si="0"/>
        <v>0.15</v>
      </c>
      <c r="M5" s="15">
        <f t="shared" si="1"/>
        <v>2.5</v>
      </c>
      <c r="N5" s="13">
        <v>4</v>
      </c>
      <c r="O5" s="13" t="s">
        <v>24</v>
      </c>
      <c r="P5" s="6">
        <v>38796</v>
      </c>
    </row>
    <row r="6" spans="1:16" s="2" customFormat="1" ht="25.5">
      <c r="A6" s="2" t="s">
        <v>12</v>
      </c>
      <c r="B6" s="2" t="s">
        <v>101</v>
      </c>
      <c r="C6" s="12" t="s">
        <v>128</v>
      </c>
      <c r="D6" s="3" t="s">
        <v>24</v>
      </c>
      <c r="E6" s="3" t="s">
        <v>21</v>
      </c>
      <c r="F6" s="3" t="s">
        <v>13</v>
      </c>
      <c r="G6" s="3">
        <v>0.2</v>
      </c>
      <c r="H6" s="3" t="s">
        <v>24</v>
      </c>
      <c r="I6" s="4" t="s">
        <v>13</v>
      </c>
      <c r="J6" s="13">
        <f>G6*2.5</f>
        <v>0.5</v>
      </c>
      <c r="K6" s="13">
        <v>30</v>
      </c>
      <c r="L6" s="15">
        <f t="shared" si="0"/>
        <v>0.15</v>
      </c>
      <c r="M6" s="15">
        <f t="shared" si="1"/>
        <v>2.5</v>
      </c>
      <c r="N6" s="3" t="s">
        <v>162</v>
      </c>
      <c r="O6" s="13" t="s">
        <v>24</v>
      </c>
      <c r="P6" s="14">
        <v>38804</v>
      </c>
    </row>
    <row r="7" spans="1:16" s="2" customFormat="1" ht="38.25">
      <c r="A7" s="2" t="s">
        <v>12</v>
      </c>
      <c r="B7" s="2" t="s">
        <v>129</v>
      </c>
      <c r="C7" s="12" t="s">
        <v>128</v>
      </c>
      <c r="D7" s="3" t="s">
        <v>102</v>
      </c>
      <c r="E7" s="3" t="s">
        <v>21</v>
      </c>
      <c r="F7" s="3">
        <v>0.1</v>
      </c>
      <c r="G7" s="3">
        <v>0.2</v>
      </c>
      <c r="H7" s="3" t="s">
        <v>24</v>
      </c>
      <c r="I7" s="4">
        <f>F7*2.5</f>
        <v>0.25</v>
      </c>
      <c r="J7" s="13">
        <f>G7*2.5</f>
        <v>0.5</v>
      </c>
      <c r="K7" s="13">
        <v>30</v>
      </c>
      <c r="L7" s="15">
        <f t="shared" si="0"/>
        <v>0.15</v>
      </c>
      <c r="M7" s="15">
        <f t="shared" si="1"/>
        <v>2.5</v>
      </c>
      <c r="N7" s="3" t="s">
        <v>276</v>
      </c>
      <c r="O7" s="13" t="s">
        <v>24</v>
      </c>
      <c r="P7" s="14">
        <v>38804</v>
      </c>
    </row>
    <row r="8" spans="1:16" s="12" customFormat="1" ht="25.5">
      <c r="A8" s="2" t="s">
        <v>9</v>
      </c>
      <c r="B8" s="12" t="s">
        <v>165</v>
      </c>
      <c r="C8" s="12" t="s">
        <v>128</v>
      </c>
      <c r="D8" s="13" t="s">
        <v>13</v>
      </c>
      <c r="E8" s="13" t="s">
        <v>21</v>
      </c>
      <c r="F8" s="13" t="s">
        <v>13</v>
      </c>
      <c r="G8" s="13">
        <v>0.3</v>
      </c>
      <c r="H8" s="3" t="s">
        <v>24</v>
      </c>
      <c r="I8" s="13" t="s">
        <v>13</v>
      </c>
      <c r="J8" s="13">
        <f>G8*2.5</f>
        <v>0.75</v>
      </c>
      <c r="K8" s="13">
        <v>30</v>
      </c>
      <c r="L8" s="15">
        <f t="shared" si="0"/>
        <v>0.22499999999999998</v>
      </c>
      <c r="M8" s="15">
        <f t="shared" si="1"/>
        <v>3.75</v>
      </c>
      <c r="N8" s="13" t="s">
        <v>162</v>
      </c>
      <c r="O8" s="13" t="s">
        <v>24</v>
      </c>
      <c r="P8" s="14">
        <v>38806</v>
      </c>
    </row>
    <row r="9" spans="1:16" s="12" customFormat="1" ht="38.25">
      <c r="A9" s="2" t="s">
        <v>6</v>
      </c>
      <c r="B9" s="2" t="s">
        <v>136</v>
      </c>
      <c r="C9" s="12" t="s">
        <v>128</v>
      </c>
      <c r="D9" s="13" t="s">
        <v>13</v>
      </c>
      <c r="E9" s="13" t="s">
        <v>21</v>
      </c>
      <c r="F9" s="13" t="s">
        <v>13</v>
      </c>
      <c r="G9" s="13">
        <v>0.3</v>
      </c>
      <c r="H9" s="3" t="s">
        <v>21</v>
      </c>
      <c r="I9" s="13" t="s">
        <v>13</v>
      </c>
      <c r="J9" s="13">
        <v>0.8</v>
      </c>
      <c r="K9" s="13">
        <v>30</v>
      </c>
      <c r="L9" s="15">
        <f t="shared" si="0"/>
        <v>0.24</v>
      </c>
      <c r="M9" s="15">
        <f t="shared" si="1"/>
        <v>4</v>
      </c>
      <c r="N9" s="13">
        <v>4</v>
      </c>
      <c r="O9" s="13" t="s">
        <v>24</v>
      </c>
      <c r="P9" s="14">
        <v>38806</v>
      </c>
    </row>
    <row r="10" spans="1:16" s="12" customFormat="1" ht="25.5">
      <c r="A10" s="12" t="s">
        <v>110</v>
      </c>
      <c r="B10" s="12" t="s">
        <v>128</v>
      </c>
      <c r="C10" s="12" t="s">
        <v>128</v>
      </c>
      <c r="D10" s="13" t="s">
        <v>24</v>
      </c>
      <c r="E10" s="13" t="s">
        <v>21</v>
      </c>
      <c r="F10" s="13" t="s">
        <v>13</v>
      </c>
      <c r="G10" s="13">
        <v>0.6</v>
      </c>
      <c r="H10" s="13" t="s">
        <v>24</v>
      </c>
      <c r="I10" s="13" t="s">
        <v>13</v>
      </c>
      <c r="J10" s="13">
        <f>G10*2.5</f>
        <v>1.5</v>
      </c>
      <c r="K10" s="13">
        <v>30</v>
      </c>
      <c r="L10" s="15">
        <f t="shared" si="0"/>
        <v>0.44999999999999996</v>
      </c>
      <c r="M10" s="15">
        <f t="shared" si="1"/>
        <v>7.5</v>
      </c>
      <c r="N10" s="3" t="s">
        <v>162</v>
      </c>
      <c r="O10" s="13" t="s">
        <v>24</v>
      </c>
      <c r="P10" s="14">
        <v>38831</v>
      </c>
    </row>
    <row r="11" spans="1:17" s="12" customFormat="1" ht="25.5">
      <c r="A11" s="12" t="s">
        <v>110</v>
      </c>
      <c r="B11" s="12" t="s">
        <v>174</v>
      </c>
      <c r="C11" s="12" t="s">
        <v>128</v>
      </c>
      <c r="D11" s="13" t="s">
        <v>24</v>
      </c>
      <c r="E11" s="13" t="s">
        <v>24</v>
      </c>
      <c r="F11" s="13" t="s">
        <v>13</v>
      </c>
      <c r="G11" s="13" t="s">
        <v>13</v>
      </c>
      <c r="H11" s="13" t="s">
        <v>24</v>
      </c>
      <c r="I11" s="13" t="s">
        <v>13</v>
      </c>
      <c r="J11" s="13" t="s">
        <v>13</v>
      </c>
      <c r="K11" s="13" t="s">
        <v>13</v>
      </c>
      <c r="L11" s="15" t="s">
        <v>13</v>
      </c>
      <c r="M11" s="15" t="s">
        <v>13</v>
      </c>
      <c r="N11" s="3">
        <v>6</v>
      </c>
      <c r="O11" s="13" t="s">
        <v>13</v>
      </c>
      <c r="P11" s="14">
        <v>38828</v>
      </c>
      <c r="Q11" s="12" t="s">
        <v>172</v>
      </c>
    </row>
    <row r="12" spans="1:16" s="12" customFormat="1" ht="12.75">
      <c r="A12" s="2" t="s">
        <v>10</v>
      </c>
      <c r="B12" s="12" t="s">
        <v>200</v>
      </c>
      <c r="C12" s="12" t="s">
        <v>128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13</v>
      </c>
      <c r="L12" s="15" t="s">
        <v>13</v>
      </c>
      <c r="M12" s="15" t="s">
        <v>13</v>
      </c>
      <c r="N12" s="13" t="s">
        <v>13</v>
      </c>
      <c r="O12" s="13" t="s">
        <v>13</v>
      </c>
      <c r="P12" s="14">
        <v>38827</v>
      </c>
    </row>
    <row r="13" spans="1:16" s="12" customFormat="1" ht="25.5">
      <c r="A13" s="2" t="s">
        <v>163</v>
      </c>
      <c r="B13" s="12" t="s">
        <v>89</v>
      </c>
      <c r="C13" s="12" t="s">
        <v>128</v>
      </c>
      <c r="D13" s="13" t="s">
        <v>13</v>
      </c>
      <c r="E13" s="13" t="s">
        <v>24</v>
      </c>
      <c r="F13" s="13" t="s">
        <v>13</v>
      </c>
      <c r="G13" s="13" t="s">
        <v>13</v>
      </c>
      <c r="H13" s="3" t="s">
        <v>24</v>
      </c>
      <c r="I13" s="13" t="s">
        <v>13</v>
      </c>
      <c r="J13" s="13" t="s">
        <v>13</v>
      </c>
      <c r="K13" s="13" t="s">
        <v>13</v>
      </c>
      <c r="L13" s="15" t="s">
        <v>13</v>
      </c>
      <c r="M13" s="15" t="s">
        <v>13</v>
      </c>
      <c r="N13" s="13">
        <v>6</v>
      </c>
      <c r="O13" s="13" t="s">
        <v>24</v>
      </c>
      <c r="P13" s="14">
        <v>38806</v>
      </c>
    </row>
    <row r="14" spans="1:16" s="12" customFormat="1" ht="12.75">
      <c r="A14" s="2" t="s">
        <v>50</v>
      </c>
      <c r="B14" s="90" t="s">
        <v>200</v>
      </c>
      <c r="C14" s="12" t="s">
        <v>128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5" t="s">
        <v>13</v>
      </c>
      <c r="M14" s="15" t="s">
        <v>13</v>
      </c>
      <c r="N14" s="13" t="s">
        <v>13</v>
      </c>
      <c r="O14" s="20" t="s">
        <v>13</v>
      </c>
      <c r="P14" s="14">
        <v>38796</v>
      </c>
    </row>
    <row r="15" spans="1:16" s="2" customFormat="1" ht="12.75">
      <c r="A15" s="8" t="s">
        <v>8</v>
      </c>
      <c r="B15" s="2" t="s">
        <v>200</v>
      </c>
      <c r="C15" s="12" t="s">
        <v>128</v>
      </c>
      <c r="D15" s="3" t="s">
        <v>13</v>
      </c>
      <c r="E15" s="3" t="s">
        <v>13</v>
      </c>
      <c r="F15" s="3" t="s">
        <v>13</v>
      </c>
      <c r="G15" s="3" t="s">
        <v>13</v>
      </c>
      <c r="H15" s="3" t="s">
        <v>13</v>
      </c>
      <c r="I15" s="3" t="s">
        <v>13</v>
      </c>
      <c r="J15" s="3" t="s">
        <v>13</v>
      </c>
      <c r="K15" s="3" t="s">
        <v>13</v>
      </c>
      <c r="L15" s="4" t="s">
        <v>13</v>
      </c>
      <c r="M15" s="3" t="s">
        <v>13</v>
      </c>
      <c r="N15" s="3" t="s">
        <v>13</v>
      </c>
      <c r="O15" s="3" t="s">
        <v>13</v>
      </c>
      <c r="P15" s="14">
        <v>38861</v>
      </c>
    </row>
    <row r="16" spans="7:16" s="7" customFormat="1" ht="12.75">
      <c r="G16" s="7">
        <f>SUM(G2:G15)/8</f>
        <v>0.2625</v>
      </c>
      <c r="J16" s="7">
        <f>SUM(J2:J15)/9</f>
        <v>0.6388888888888888</v>
      </c>
      <c r="L16" s="7">
        <f>SUM(L2:L15)/9</f>
        <v>0.19166666666666668</v>
      </c>
      <c r="M16" s="7">
        <f>SUM(M2:M15)/9</f>
        <v>3.1944444444444446</v>
      </c>
      <c r="P16" s="94"/>
    </row>
    <row r="17" s="7" customFormat="1" ht="12.75">
      <c r="P17" s="94"/>
    </row>
    <row r="18" spans="1:17" s="133" customFormat="1" ht="12.75">
      <c r="A18" s="172" t="s">
        <v>312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ht="13.5" thickBot="1"/>
    <row r="20" spans="1:4" ht="12.75">
      <c r="A20" s="156" t="s">
        <v>167</v>
      </c>
      <c r="B20" s="157"/>
      <c r="C20" s="157"/>
      <c r="D20" s="158"/>
    </row>
    <row r="21" spans="1:4" ht="12.75">
      <c r="A21" s="150" t="s">
        <v>16</v>
      </c>
      <c r="B21" s="151"/>
      <c r="C21" s="151"/>
      <c r="D21" s="152"/>
    </row>
    <row r="22" spans="1:4" ht="12.75">
      <c r="A22" s="150" t="s">
        <v>15</v>
      </c>
      <c r="B22" s="151"/>
      <c r="C22" s="151"/>
      <c r="D22" s="152"/>
    </row>
    <row r="23" spans="1:4" ht="24.75" customHeight="1">
      <c r="A23" s="150" t="s">
        <v>190</v>
      </c>
      <c r="B23" s="151"/>
      <c r="C23" s="151"/>
      <c r="D23" s="152"/>
    </row>
    <row r="24" spans="1:4" ht="12.75">
      <c r="A24" s="150" t="s">
        <v>160</v>
      </c>
      <c r="B24" s="151"/>
      <c r="C24" s="151"/>
      <c r="D24" s="152"/>
    </row>
    <row r="25" spans="1:4" ht="12.75">
      <c r="A25" s="150" t="s">
        <v>159</v>
      </c>
      <c r="B25" s="151"/>
      <c r="C25" s="151"/>
      <c r="D25" s="152"/>
    </row>
    <row r="26" spans="1:4" ht="13.5" thickBot="1">
      <c r="A26" s="153" t="s">
        <v>175</v>
      </c>
      <c r="B26" s="154"/>
      <c r="C26" s="154"/>
      <c r="D26" s="155"/>
    </row>
  </sheetData>
  <mergeCells count="8">
    <mergeCell ref="A23:D23"/>
    <mergeCell ref="A24:D24"/>
    <mergeCell ref="A25:D25"/>
    <mergeCell ref="A26:D26"/>
    <mergeCell ref="A20:D20"/>
    <mergeCell ref="A21:D21"/>
    <mergeCell ref="A22:D22"/>
    <mergeCell ref="A18:Q1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workbookViewId="0" topLeftCell="A1">
      <selection activeCell="A16" sqref="A16:IV18"/>
    </sheetView>
  </sheetViews>
  <sheetFormatPr defaultColWidth="9.140625" defaultRowHeight="12.75"/>
  <cols>
    <col min="1" max="1" width="14.140625" style="8" customWidth="1"/>
    <col min="2" max="2" width="17.7109375" style="8" customWidth="1"/>
    <col min="3" max="6" width="14.140625" style="8" customWidth="1"/>
    <col min="7" max="9" width="14.140625" style="95" customWidth="1"/>
    <col min="10" max="10" width="14.140625" style="96" customWidth="1"/>
    <col min="11" max="11" width="14.140625" style="95" customWidth="1"/>
    <col min="12" max="13" width="14.140625" style="96" customWidth="1"/>
    <col min="14" max="14" width="21.140625" style="8" customWidth="1"/>
    <col min="15" max="16" width="14.140625" style="8" customWidth="1"/>
    <col min="17" max="17" width="18.7109375" style="100" customWidth="1"/>
    <col min="18" max="16384" width="14.140625" style="8" customWidth="1"/>
  </cols>
  <sheetData>
    <row r="1" spans="1:17" s="2" customFormat="1" ht="38.25">
      <c r="A1" s="1" t="s">
        <v>14</v>
      </c>
      <c r="B1" s="1" t="s">
        <v>122</v>
      </c>
      <c r="C1" s="1" t="s">
        <v>0</v>
      </c>
      <c r="D1" s="9" t="s">
        <v>246</v>
      </c>
      <c r="E1" s="9" t="s">
        <v>194</v>
      </c>
      <c r="F1" s="9" t="s">
        <v>2</v>
      </c>
      <c r="G1" s="9" t="s">
        <v>5</v>
      </c>
      <c r="H1" s="9" t="s">
        <v>19</v>
      </c>
      <c r="I1" s="10" t="s">
        <v>1</v>
      </c>
      <c r="J1" s="10" t="s">
        <v>17</v>
      </c>
      <c r="K1" s="10" t="s">
        <v>311</v>
      </c>
      <c r="L1" s="10" t="s">
        <v>223</v>
      </c>
      <c r="M1" s="10" t="s">
        <v>224</v>
      </c>
      <c r="N1" s="10" t="s">
        <v>3</v>
      </c>
      <c r="O1" s="10" t="s">
        <v>18</v>
      </c>
      <c r="P1" s="11" t="s">
        <v>4</v>
      </c>
      <c r="Q1" s="89" t="s">
        <v>166</v>
      </c>
    </row>
    <row r="2" spans="1:17" s="12" customFormat="1" ht="25.5">
      <c r="A2" s="2" t="s">
        <v>9</v>
      </c>
      <c r="B2" s="12" t="s">
        <v>91</v>
      </c>
      <c r="C2" s="12" t="s">
        <v>51</v>
      </c>
      <c r="D2" s="13" t="s">
        <v>24</v>
      </c>
      <c r="E2" s="13" t="s">
        <v>21</v>
      </c>
      <c r="F2" s="13" t="s">
        <v>13</v>
      </c>
      <c r="G2" s="13">
        <v>0.8</v>
      </c>
      <c r="H2" s="3" t="s">
        <v>24</v>
      </c>
      <c r="I2" s="13" t="s">
        <v>13</v>
      </c>
      <c r="J2" s="15">
        <f>G2*2.5</f>
        <v>2</v>
      </c>
      <c r="K2" s="13">
        <v>30</v>
      </c>
      <c r="L2" s="15">
        <f>(J2/100)*K2</f>
        <v>0.6</v>
      </c>
      <c r="M2" s="15">
        <f>(L2/6)*100</f>
        <v>10</v>
      </c>
      <c r="N2" s="13" t="s">
        <v>162</v>
      </c>
      <c r="O2" s="13" t="s">
        <v>24</v>
      </c>
      <c r="P2" s="14">
        <v>38806</v>
      </c>
      <c r="Q2" s="98"/>
    </row>
    <row r="3" spans="1:17" s="12" customFormat="1" ht="38.25">
      <c r="A3" s="12" t="s">
        <v>11</v>
      </c>
      <c r="B3" s="12" t="s">
        <v>140</v>
      </c>
      <c r="C3" s="12" t="s">
        <v>51</v>
      </c>
      <c r="D3" s="13" t="s">
        <v>24</v>
      </c>
      <c r="E3" s="13" t="s">
        <v>21</v>
      </c>
      <c r="F3" s="13" t="s">
        <v>13</v>
      </c>
      <c r="G3" s="13">
        <v>0.6</v>
      </c>
      <c r="H3" s="13" t="s">
        <v>21</v>
      </c>
      <c r="I3" s="13" t="s">
        <v>13</v>
      </c>
      <c r="J3" s="15">
        <v>1.5</v>
      </c>
      <c r="K3" s="13">
        <v>30</v>
      </c>
      <c r="L3" s="15">
        <f>(J3/100)*K3</f>
        <v>0.44999999999999996</v>
      </c>
      <c r="M3" s="15">
        <f>(L3/6)*100</f>
        <v>7.5</v>
      </c>
      <c r="N3" s="3">
        <v>4</v>
      </c>
      <c r="O3" s="13" t="s">
        <v>24</v>
      </c>
      <c r="P3" s="14">
        <v>38804</v>
      </c>
      <c r="Q3" s="90" t="s">
        <v>168</v>
      </c>
    </row>
    <row r="4" spans="1:17" s="12" customFormat="1" ht="25.5">
      <c r="A4" s="2" t="s">
        <v>163</v>
      </c>
      <c r="B4" s="12" t="s">
        <v>91</v>
      </c>
      <c r="C4" s="12" t="s">
        <v>51</v>
      </c>
      <c r="D4" s="13" t="s">
        <v>24</v>
      </c>
      <c r="E4" s="13" t="s">
        <v>24</v>
      </c>
      <c r="F4" s="13" t="s">
        <v>13</v>
      </c>
      <c r="G4" s="13" t="s">
        <v>13</v>
      </c>
      <c r="H4" s="3" t="s">
        <v>24</v>
      </c>
      <c r="I4" s="13" t="s">
        <v>13</v>
      </c>
      <c r="J4" s="15" t="s">
        <v>13</v>
      </c>
      <c r="K4" s="13">
        <v>30</v>
      </c>
      <c r="L4" s="15" t="s">
        <v>13</v>
      </c>
      <c r="M4" s="15" t="s">
        <v>13</v>
      </c>
      <c r="N4" s="13">
        <v>6</v>
      </c>
      <c r="O4" s="13" t="s">
        <v>24</v>
      </c>
      <c r="P4" s="14">
        <v>38806</v>
      </c>
      <c r="Q4" s="98"/>
    </row>
    <row r="5" spans="1:17" s="12" customFormat="1" ht="12.75">
      <c r="A5" s="2" t="s">
        <v>10</v>
      </c>
      <c r="B5" s="12" t="s">
        <v>200</v>
      </c>
      <c r="C5" s="12" t="s">
        <v>51</v>
      </c>
      <c r="D5" s="13" t="s">
        <v>24</v>
      </c>
      <c r="E5" s="13" t="s">
        <v>13</v>
      </c>
      <c r="F5" s="13" t="s">
        <v>13</v>
      </c>
      <c r="G5" s="13" t="s">
        <v>13</v>
      </c>
      <c r="H5" s="13" t="s">
        <v>13</v>
      </c>
      <c r="I5" s="13" t="s">
        <v>13</v>
      </c>
      <c r="J5" s="15" t="s">
        <v>13</v>
      </c>
      <c r="K5" s="13">
        <v>30</v>
      </c>
      <c r="L5" s="15" t="s">
        <v>13</v>
      </c>
      <c r="M5" s="15" t="s">
        <v>13</v>
      </c>
      <c r="N5" s="13" t="s">
        <v>13</v>
      </c>
      <c r="O5" s="13" t="s">
        <v>13</v>
      </c>
      <c r="P5" s="14">
        <v>38827</v>
      </c>
      <c r="Q5" s="98" t="s">
        <v>200</v>
      </c>
    </row>
    <row r="6" spans="1:17" s="12" customFormat="1" ht="25.5">
      <c r="A6" s="2" t="s">
        <v>6</v>
      </c>
      <c r="B6" s="12" t="s">
        <v>51</v>
      </c>
      <c r="C6" s="12" t="s">
        <v>51</v>
      </c>
      <c r="D6" s="13" t="s">
        <v>24</v>
      </c>
      <c r="E6" s="13" t="s">
        <v>21</v>
      </c>
      <c r="F6" s="13" t="s">
        <v>13</v>
      </c>
      <c r="G6" s="13">
        <v>0.68</v>
      </c>
      <c r="H6" s="3" t="s">
        <v>21</v>
      </c>
      <c r="I6" s="13" t="s">
        <v>13</v>
      </c>
      <c r="J6" s="15">
        <v>1.7</v>
      </c>
      <c r="K6" s="13">
        <v>30</v>
      </c>
      <c r="L6" s="15">
        <f aca="true" t="shared" si="0" ref="L6:L11">(J6/100)*K6</f>
        <v>0.51</v>
      </c>
      <c r="M6" s="15">
        <f aca="true" t="shared" si="1" ref="M6:M11">(L6/6)*100</f>
        <v>8.5</v>
      </c>
      <c r="N6" s="13">
        <v>4</v>
      </c>
      <c r="O6" s="13" t="s">
        <v>24</v>
      </c>
      <c r="P6" s="14">
        <v>38806</v>
      </c>
      <c r="Q6" s="98"/>
    </row>
    <row r="7" spans="1:17" s="12" customFormat="1" ht="25.5">
      <c r="A7" s="2" t="s">
        <v>243</v>
      </c>
      <c r="B7" s="12" t="s">
        <v>33</v>
      </c>
      <c r="C7" s="12" t="s">
        <v>51</v>
      </c>
      <c r="D7" s="13" t="s">
        <v>24</v>
      </c>
      <c r="E7" s="13" t="s">
        <v>21</v>
      </c>
      <c r="F7" s="13" t="s">
        <v>13</v>
      </c>
      <c r="G7" s="13">
        <v>0.6</v>
      </c>
      <c r="H7" s="13" t="s">
        <v>24</v>
      </c>
      <c r="I7" s="3" t="s">
        <v>13</v>
      </c>
      <c r="J7" s="15">
        <f>G7*2.5</f>
        <v>1.5</v>
      </c>
      <c r="K7" s="13">
        <v>30</v>
      </c>
      <c r="L7" s="15">
        <f t="shared" si="0"/>
        <v>0.44999999999999996</v>
      </c>
      <c r="M7" s="15">
        <f t="shared" si="1"/>
        <v>7.5</v>
      </c>
      <c r="N7" s="13" t="s">
        <v>162</v>
      </c>
      <c r="O7" s="13" t="s">
        <v>24</v>
      </c>
      <c r="P7" s="14">
        <v>38827</v>
      </c>
      <c r="Q7" s="98"/>
    </row>
    <row r="8" spans="1:17" s="12" customFormat="1" ht="38.25">
      <c r="A8" s="2" t="s">
        <v>240</v>
      </c>
      <c r="B8" s="12" t="s">
        <v>259</v>
      </c>
      <c r="C8" s="12" t="s">
        <v>51</v>
      </c>
      <c r="D8" s="13" t="s">
        <v>24</v>
      </c>
      <c r="E8" s="13" t="s">
        <v>21</v>
      </c>
      <c r="F8" s="13" t="s">
        <v>13</v>
      </c>
      <c r="G8" s="13">
        <v>0.6</v>
      </c>
      <c r="H8" s="13" t="s">
        <v>21</v>
      </c>
      <c r="I8" s="3" t="s">
        <v>13</v>
      </c>
      <c r="J8" s="15">
        <v>1.5</v>
      </c>
      <c r="K8" s="13">
        <v>30</v>
      </c>
      <c r="L8" s="15">
        <f t="shared" si="0"/>
        <v>0.44999999999999996</v>
      </c>
      <c r="M8" s="15">
        <f t="shared" si="1"/>
        <v>7.5</v>
      </c>
      <c r="N8" s="13">
        <v>4</v>
      </c>
      <c r="O8" s="13" t="s">
        <v>24</v>
      </c>
      <c r="P8" s="14">
        <v>38868</v>
      </c>
      <c r="Q8" s="98"/>
    </row>
    <row r="9" spans="1:17" s="12" customFormat="1" ht="12.75">
      <c r="A9" s="2" t="s">
        <v>50</v>
      </c>
      <c r="B9" s="12" t="s">
        <v>51</v>
      </c>
      <c r="C9" s="12" t="s">
        <v>51</v>
      </c>
      <c r="D9" s="13" t="s">
        <v>24</v>
      </c>
      <c r="E9" s="13" t="s">
        <v>21</v>
      </c>
      <c r="F9" s="13" t="s">
        <v>13</v>
      </c>
      <c r="G9" s="13">
        <v>0.68</v>
      </c>
      <c r="H9" s="3" t="s">
        <v>21</v>
      </c>
      <c r="I9" s="13" t="s">
        <v>13</v>
      </c>
      <c r="J9" s="15">
        <v>1.7</v>
      </c>
      <c r="K9" s="13">
        <v>30</v>
      </c>
      <c r="L9" s="15">
        <f t="shared" si="0"/>
        <v>0.51</v>
      </c>
      <c r="M9" s="15">
        <f t="shared" si="1"/>
        <v>8.5</v>
      </c>
      <c r="N9" s="13">
        <v>4</v>
      </c>
      <c r="O9" s="3" t="s">
        <v>24</v>
      </c>
      <c r="P9" s="14"/>
      <c r="Q9" s="98"/>
    </row>
    <row r="10" spans="1:17" s="12" customFormat="1" ht="25.5">
      <c r="A10" s="12" t="s">
        <v>12</v>
      </c>
      <c r="B10" s="12" t="s">
        <v>108</v>
      </c>
      <c r="C10" s="12" t="s">
        <v>51</v>
      </c>
      <c r="D10" s="13" t="s">
        <v>24</v>
      </c>
      <c r="E10" s="13" t="s">
        <v>21</v>
      </c>
      <c r="F10" s="13" t="s">
        <v>13</v>
      </c>
      <c r="G10" s="13">
        <v>0.7</v>
      </c>
      <c r="H10" s="13" t="s">
        <v>24</v>
      </c>
      <c r="I10" s="13" t="s">
        <v>13</v>
      </c>
      <c r="J10" s="15">
        <f>G10*2.5</f>
        <v>1.75</v>
      </c>
      <c r="K10" s="13">
        <v>30</v>
      </c>
      <c r="L10" s="15">
        <f t="shared" si="0"/>
        <v>0.525</v>
      </c>
      <c r="M10" s="15">
        <f t="shared" si="1"/>
        <v>8.75</v>
      </c>
      <c r="N10" s="13" t="s">
        <v>162</v>
      </c>
      <c r="O10" s="13" t="s">
        <v>24</v>
      </c>
      <c r="P10" s="14">
        <v>38804</v>
      </c>
      <c r="Q10" s="98"/>
    </row>
    <row r="11" spans="1:17" s="12" customFormat="1" ht="25.5">
      <c r="A11" s="12" t="s">
        <v>8</v>
      </c>
      <c r="B11" s="12" t="s">
        <v>258</v>
      </c>
      <c r="C11" s="12" t="s">
        <v>51</v>
      </c>
      <c r="D11" s="13" t="s">
        <v>24</v>
      </c>
      <c r="E11" s="13" t="s">
        <v>21</v>
      </c>
      <c r="F11" s="13" t="s">
        <v>13</v>
      </c>
      <c r="G11" s="13">
        <v>0.65</v>
      </c>
      <c r="H11" s="13" t="s">
        <v>24</v>
      </c>
      <c r="I11" s="13" t="s">
        <v>13</v>
      </c>
      <c r="J11" s="15">
        <f>G11*2.5</f>
        <v>1.625</v>
      </c>
      <c r="K11" s="13">
        <v>30</v>
      </c>
      <c r="L11" s="15">
        <f t="shared" si="0"/>
        <v>0.48750000000000004</v>
      </c>
      <c r="M11" s="15">
        <f t="shared" si="1"/>
        <v>8.125</v>
      </c>
      <c r="N11" s="13" t="s">
        <v>162</v>
      </c>
      <c r="O11" s="13" t="s">
        <v>24</v>
      </c>
      <c r="P11" s="14">
        <v>38861</v>
      </c>
      <c r="Q11" s="98"/>
    </row>
    <row r="12" spans="7:17" s="7" customFormat="1" ht="12.75">
      <c r="G12" s="94">
        <f>SUM(G2:G11)/8</f>
        <v>0.6637500000000001</v>
      </c>
      <c r="H12" s="94"/>
      <c r="I12" s="94"/>
      <c r="J12" s="94">
        <f>SUM(J2:J11)/8</f>
        <v>1.6593749999999998</v>
      </c>
      <c r="K12" s="94"/>
      <c r="L12" s="94">
        <f>SUM(L2:L11)/8</f>
        <v>0.4978125</v>
      </c>
      <c r="M12" s="94">
        <f>SUM(M2:M11)/8</f>
        <v>8.296875</v>
      </c>
      <c r="Q12" s="99"/>
    </row>
    <row r="14" spans="1:17" s="133" customFormat="1" ht="12.75">
      <c r="A14" s="172" t="s">
        <v>312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ht="13.5" thickBot="1"/>
    <row r="16" spans="1:4" ht="12.75">
      <c r="A16" s="156" t="s">
        <v>167</v>
      </c>
      <c r="B16" s="157"/>
      <c r="C16" s="157"/>
      <c r="D16" s="158"/>
    </row>
    <row r="17" spans="1:4" ht="12.75">
      <c r="A17" s="150" t="s">
        <v>16</v>
      </c>
      <c r="B17" s="151"/>
      <c r="C17" s="151"/>
      <c r="D17" s="152"/>
    </row>
    <row r="18" spans="1:4" ht="12.75">
      <c r="A18" s="150" t="s">
        <v>15</v>
      </c>
      <c r="B18" s="151"/>
      <c r="C18" s="151"/>
      <c r="D18" s="152"/>
    </row>
    <row r="19" spans="1:4" ht="27" customHeight="1">
      <c r="A19" s="150" t="s">
        <v>190</v>
      </c>
      <c r="B19" s="151"/>
      <c r="C19" s="151"/>
      <c r="D19" s="152"/>
    </row>
    <row r="20" spans="1:4" ht="12.75">
      <c r="A20" s="150" t="s">
        <v>160</v>
      </c>
      <c r="B20" s="151"/>
      <c r="C20" s="151"/>
      <c r="D20" s="152"/>
    </row>
    <row r="21" spans="1:4" ht="12.75">
      <c r="A21" s="150" t="s">
        <v>159</v>
      </c>
      <c r="B21" s="151"/>
      <c r="C21" s="151"/>
      <c r="D21" s="152"/>
    </row>
    <row r="22" spans="1:4" ht="13.5" thickBot="1">
      <c r="A22" s="153" t="s">
        <v>175</v>
      </c>
      <c r="B22" s="154"/>
      <c r="C22" s="154"/>
      <c r="D22" s="155"/>
    </row>
  </sheetData>
  <mergeCells count="8">
    <mergeCell ref="A19:D19"/>
    <mergeCell ref="A20:D20"/>
    <mergeCell ref="A21:D21"/>
    <mergeCell ref="A22:D22"/>
    <mergeCell ref="A16:D16"/>
    <mergeCell ref="A17:D17"/>
    <mergeCell ref="A18:D18"/>
    <mergeCell ref="A14:Q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workbookViewId="0" topLeftCell="A1">
      <selection activeCell="B4" sqref="B4"/>
    </sheetView>
  </sheetViews>
  <sheetFormatPr defaultColWidth="9.140625" defaultRowHeight="12.75"/>
  <cols>
    <col min="1" max="11" width="13.57421875" style="8" customWidth="1"/>
    <col min="12" max="13" width="13.57421875" style="16" customWidth="1"/>
    <col min="14" max="14" width="22.00390625" style="8" customWidth="1"/>
    <col min="15" max="16384" width="13.57421875" style="8" customWidth="1"/>
  </cols>
  <sheetData>
    <row r="1" spans="1:17" s="2" customFormat="1" ht="38.25">
      <c r="A1" s="1" t="s">
        <v>14</v>
      </c>
      <c r="B1" s="1" t="s">
        <v>122</v>
      </c>
      <c r="C1" s="1" t="s">
        <v>0</v>
      </c>
      <c r="D1" s="9" t="s">
        <v>246</v>
      </c>
      <c r="E1" s="9" t="s">
        <v>194</v>
      </c>
      <c r="F1" s="9" t="s">
        <v>2</v>
      </c>
      <c r="G1" s="9" t="s">
        <v>5</v>
      </c>
      <c r="H1" s="9" t="s">
        <v>19</v>
      </c>
      <c r="I1" s="10" t="s">
        <v>1</v>
      </c>
      <c r="J1" s="10" t="s">
        <v>17</v>
      </c>
      <c r="K1" s="10" t="s">
        <v>311</v>
      </c>
      <c r="L1" s="10" t="s">
        <v>223</v>
      </c>
      <c r="M1" s="10" t="s">
        <v>224</v>
      </c>
      <c r="N1" s="10" t="s">
        <v>3</v>
      </c>
      <c r="O1" s="10" t="s">
        <v>18</v>
      </c>
      <c r="P1" s="11" t="s">
        <v>4</v>
      </c>
      <c r="Q1" s="1" t="s">
        <v>166</v>
      </c>
    </row>
    <row r="2" spans="1:16" s="22" customFormat="1" ht="12.75">
      <c r="A2" s="21" t="s">
        <v>9</v>
      </c>
      <c r="B2" s="22" t="s">
        <v>103</v>
      </c>
      <c r="C2" s="22" t="s">
        <v>35</v>
      </c>
      <c r="D2" s="23" t="s">
        <v>13</v>
      </c>
      <c r="E2" s="23" t="s">
        <v>21</v>
      </c>
      <c r="F2" s="23" t="s">
        <v>13</v>
      </c>
      <c r="G2" s="23">
        <v>0.1</v>
      </c>
      <c r="H2" s="24" t="s">
        <v>21</v>
      </c>
      <c r="I2" s="23" t="s">
        <v>13</v>
      </c>
      <c r="J2" s="23">
        <f>G2*2.5</f>
        <v>0.25</v>
      </c>
      <c r="K2" s="23">
        <v>30</v>
      </c>
      <c r="L2" s="26">
        <f>(J2/100)*K2</f>
        <v>0.075</v>
      </c>
      <c r="M2" s="26">
        <f>(L2/6)*100</f>
        <v>1.25</v>
      </c>
      <c r="N2" s="23">
        <v>4</v>
      </c>
      <c r="O2" s="23" t="s">
        <v>24</v>
      </c>
      <c r="P2" s="25">
        <v>38806</v>
      </c>
    </row>
    <row r="3" spans="1:17" s="2" customFormat="1" ht="51">
      <c r="A3" s="12" t="s">
        <v>11</v>
      </c>
      <c r="B3" s="2" t="s">
        <v>35</v>
      </c>
      <c r="C3" s="2" t="s">
        <v>35</v>
      </c>
      <c r="D3" s="13" t="s">
        <v>13</v>
      </c>
      <c r="E3" s="13" t="s">
        <v>13</v>
      </c>
      <c r="F3" s="13" t="s">
        <v>13</v>
      </c>
      <c r="G3" s="13" t="s">
        <v>13</v>
      </c>
      <c r="H3" s="13" t="s">
        <v>13</v>
      </c>
      <c r="I3" s="13" t="s">
        <v>13</v>
      </c>
      <c r="J3" s="3">
        <v>0.3</v>
      </c>
      <c r="K3" s="23">
        <v>30</v>
      </c>
      <c r="L3" s="26">
        <f>(J3/100)*K3</f>
        <v>0.09</v>
      </c>
      <c r="M3" s="26">
        <f>(L3/6)*100</f>
        <v>1.5</v>
      </c>
      <c r="N3" s="3">
        <v>2</v>
      </c>
      <c r="O3" s="3" t="s">
        <v>13</v>
      </c>
      <c r="P3" s="14">
        <v>38804</v>
      </c>
      <c r="Q3" s="12" t="s">
        <v>193</v>
      </c>
    </row>
    <row r="4" spans="1:17" s="12" customFormat="1" ht="12.75">
      <c r="A4" s="2" t="s">
        <v>10</v>
      </c>
      <c r="B4" s="12" t="s">
        <v>200</v>
      </c>
      <c r="C4" s="12" t="s">
        <v>35</v>
      </c>
      <c r="D4" s="13" t="s">
        <v>13</v>
      </c>
      <c r="E4" s="13" t="s">
        <v>13</v>
      </c>
      <c r="F4" s="13" t="s">
        <v>13</v>
      </c>
      <c r="G4" s="13" t="s">
        <v>13</v>
      </c>
      <c r="H4" s="13" t="s">
        <v>13</v>
      </c>
      <c r="I4" s="13" t="s">
        <v>13</v>
      </c>
      <c r="J4" s="13" t="s">
        <v>13</v>
      </c>
      <c r="K4" s="13" t="s">
        <v>13</v>
      </c>
      <c r="L4" s="15" t="s">
        <v>13</v>
      </c>
      <c r="M4" s="15" t="s">
        <v>13</v>
      </c>
      <c r="N4" s="13" t="s">
        <v>13</v>
      </c>
      <c r="O4" s="13" t="s">
        <v>13</v>
      </c>
      <c r="P4" s="14">
        <v>38827</v>
      </c>
      <c r="Q4" s="12" t="s">
        <v>200</v>
      </c>
    </row>
    <row r="5" spans="1:16" s="12" customFormat="1" ht="25.5">
      <c r="A5" s="2" t="s">
        <v>163</v>
      </c>
      <c r="C5" s="12" t="s">
        <v>35</v>
      </c>
      <c r="D5" s="13" t="s">
        <v>13</v>
      </c>
      <c r="E5" s="13" t="s">
        <v>24</v>
      </c>
      <c r="F5" s="13" t="s">
        <v>13</v>
      </c>
      <c r="G5" s="13" t="s">
        <v>13</v>
      </c>
      <c r="H5" s="3" t="s">
        <v>24</v>
      </c>
      <c r="I5" s="13" t="s">
        <v>13</v>
      </c>
      <c r="J5" s="13" t="s">
        <v>13</v>
      </c>
      <c r="K5" s="13" t="s">
        <v>13</v>
      </c>
      <c r="L5" s="13" t="s">
        <v>13</v>
      </c>
      <c r="M5" s="15" t="s">
        <v>13</v>
      </c>
      <c r="N5" s="13">
        <v>6</v>
      </c>
      <c r="O5" s="13" t="s">
        <v>24</v>
      </c>
      <c r="P5" s="14">
        <v>38806</v>
      </c>
    </row>
    <row r="6" spans="1:16" s="12" customFormat="1" ht="12.75">
      <c r="A6" s="2" t="s">
        <v>243</v>
      </c>
      <c r="B6" s="12" t="s">
        <v>35</v>
      </c>
      <c r="C6" s="12" t="s">
        <v>35</v>
      </c>
      <c r="D6" s="13" t="s">
        <v>13</v>
      </c>
      <c r="E6" s="13" t="s">
        <v>21</v>
      </c>
      <c r="F6" s="13" t="s">
        <v>13</v>
      </c>
      <c r="G6" s="13">
        <v>0.1</v>
      </c>
      <c r="H6" s="13" t="s">
        <v>21</v>
      </c>
      <c r="I6" s="13" t="s">
        <v>13</v>
      </c>
      <c r="J6" s="13">
        <v>0.3</v>
      </c>
      <c r="K6" s="23">
        <v>30</v>
      </c>
      <c r="L6" s="26">
        <f>(J6/100)*K6</f>
        <v>0.09</v>
      </c>
      <c r="M6" s="26">
        <f>(L6/6)*100</f>
        <v>1.5</v>
      </c>
      <c r="N6" s="13">
        <v>4</v>
      </c>
      <c r="O6" s="13" t="s">
        <v>24</v>
      </c>
      <c r="P6" s="6">
        <v>38796</v>
      </c>
    </row>
    <row r="7" spans="1:17" s="12" customFormat="1" ht="25.5">
      <c r="A7" s="12" t="s">
        <v>58</v>
      </c>
      <c r="B7" s="12" t="s">
        <v>200</v>
      </c>
      <c r="C7" s="12" t="s">
        <v>35</v>
      </c>
      <c r="D7" s="13" t="s">
        <v>13</v>
      </c>
      <c r="E7" s="13" t="s">
        <v>13</v>
      </c>
      <c r="F7" s="13" t="s">
        <v>13</v>
      </c>
      <c r="G7" s="13" t="s">
        <v>13</v>
      </c>
      <c r="H7" s="13" t="s">
        <v>13</v>
      </c>
      <c r="I7" s="13" t="s">
        <v>13</v>
      </c>
      <c r="J7" s="13" t="s">
        <v>13</v>
      </c>
      <c r="K7" s="13" t="s">
        <v>13</v>
      </c>
      <c r="L7" s="15" t="s">
        <v>13</v>
      </c>
      <c r="M7" s="15" t="s">
        <v>13</v>
      </c>
      <c r="N7" s="13" t="s">
        <v>13</v>
      </c>
      <c r="O7" s="13" t="s">
        <v>13</v>
      </c>
      <c r="P7" s="14" t="s">
        <v>13</v>
      </c>
      <c r="Q7" s="12" t="s">
        <v>203</v>
      </c>
    </row>
    <row r="8" spans="1:17" s="12" customFormat="1" ht="25.5">
      <c r="A8" s="2" t="s">
        <v>50</v>
      </c>
      <c r="B8" s="12" t="s">
        <v>35</v>
      </c>
      <c r="C8" s="12" t="s">
        <v>35</v>
      </c>
      <c r="D8" s="13" t="s">
        <v>13</v>
      </c>
      <c r="E8" s="13" t="s">
        <v>13</v>
      </c>
      <c r="F8" s="13" t="s">
        <v>13</v>
      </c>
      <c r="G8" s="13" t="s">
        <v>13</v>
      </c>
      <c r="H8" s="13" t="s">
        <v>13</v>
      </c>
      <c r="I8" s="13" t="s">
        <v>13</v>
      </c>
      <c r="J8" s="13">
        <v>0.3</v>
      </c>
      <c r="K8" s="23">
        <v>30</v>
      </c>
      <c r="L8" s="26">
        <f>(J8/100)*K8</f>
        <v>0.09</v>
      </c>
      <c r="M8" s="26">
        <f>(L8/6)*100</f>
        <v>1.5</v>
      </c>
      <c r="N8" s="130">
        <v>2</v>
      </c>
      <c r="O8" s="20" t="s">
        <v>13</v>
      </c>
      <c r="P8" s="14">
        <v>38796</v>
      </c>
      <c r="Q8" s="12" t="s">
        <v>205</v>
      </c>
    </row>
    <row r="9" spans="1:16" s="2" customFormat="1" ht="25.5">
      <c r="A9" s="2" t="s">
        <v>12</v>
      </c>
      <c r="B9" s="2" t="s">
        <v>103</v>
      </c>
      <c r="C9" s="2" t="s">
        <v>35</v>
      </c>
      <c r="D9" s="3" t="s">
        <v>24</v>
      </c>
      <c r="E9" s="3" t="s">
        <v>21</v>
      </c>
      <c r="F9" s="3" t="s">
        <v>13</v>
      </c>
      <c r="G9" s="3">
        <v>0.2</v>
      </c>
      <c r="H9" s="3" t="s">
        <v>24</v>
      </c>
      <c r="I9" s="4" t="s">
        <v>104</v>
      </c>
      <c r="J9" s="4">
        <f>G9*2.5</f>
        <v>0.5</v>
      </c>
      <c r="K9" s="23">
        <v>30</v>
      </c>
      <c r="L9" s="26">
        <f>(J9/100)*K9</f>
        <v>0.15</v>
      </c>
      <c r="M9" s="26">
        <f>(L9/6)*100</f>
        <v>2.5</v>
      </c>
      <c r="N9" s="13" t="s">
        <v>162</v>
      </c>
      <c r="O9" s="13" t="s">
        <v>24</v>
      </c>
      <c r="P9" s="14">
        <v>38804</v>
      </c>
    </row>
    <row r="10" spans="1:16" s="12" customFormat="1" ht="12.75">
      <c r="A10" s="12" t="s">
        <v>8</v>
      </c>
      <c r="B10" s="12" t="s">
        <v>200</v>
      </c>
      <c r="C10" s="2" t="s">
        <v>35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</row>
    <row r="11" spans="7:13" s="7" customFormat="1" ht="12.75">
      <c r="G11" s="7">
        <f>SUM(G2:G9)/3</f>
        <v>0.13333333333333333</v>
      </c>
      <c r="J11" s="7">
        <f>SUM(J2:J9)/5</f>
        <v>0.33</v>
      </c>
      <c r="L11" s="7">
        <f>SUM(L2:L9)/5</f>
        <v>0.099</v>
      </c>
      <c r="M11" s="7">
        <f>SUM(M2:M9)/5</f>
        <v>1.65</v>
      </c>
    </row>
    <row r="12" s="7" customFormat="1" ht="12.75"/>
    <row r="13" spans="1:17" s="133" customFormat="1" ht="12.75">
      <c r="A13" s="172" t="s">
        <v>312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ht="12.75">
      <c r="M14" s="7"/>
    </row>
    <row r="15" ht="13.5" thickBot="1"/>
    <row r="16" spans="1:4" ht="12.75" customHeight="1">
      <c r="A16" s="156" t="s">
        <v>167</v>
      </c>
      <c r="B16" s="157"/>
      <c r="C16" s="157"/>
      <c r="D16" s="158"/>
    </row>
    <row r="17" spans="1:4" ht="12.75" customHeight="1">
      <c r="A17" s="150" t="s">
        <v>16</v>
      </c>
      <c r="B17" s="151"/>
      <c r="C17" s="151"/>
      <c r="D17" s="152"/>
    </row>
    <row r="18" spans="1:4" ht="12.75" customHeight="1">
      <c r="A18" s="150" t="s">
        <v>15</v>
      </c>
      <c r="B18" s="151"/>
      <c r="C18" s="151"/>
      <c r="D18" s="152"/>
    </row>
    <row r="19" spans="1:4" ht="27" customHeight="1">
      <c r="A19" s="150" t="s">
        <v>190</v>
      </c>
      <c r="B19" s="151"/>
      <c r="C19" s="151"/>
      <c r="D19" s="152"/>
    </row>
    <row r="20" spans="1:4" ht="12.75" customHeight="1">
      <c r="A20" s="150" t="s">
        <v>160</v>
      </c>
      <c r="B20" s="151"/>
      <c r="C20" s="151"/>
      <c r="D20" s="152"/>
    </row>
    <row r="21" spans="1:4" ht="12.75" customHeight="1">
      <c r="A21" s="150" t="s">
        <v>159</v>
      </c>
      <c r="B21" s="151"/>
      <c r="C21" s="151"/>
      <c r="D21" s="152"/>
    </row>
    <row r="22" spans="1:4" ht="13.5" customHeight="1" thickBot="1">
      <c r="A22" s="153" t="s">
        <v>175</v>
      </c>
      <c r="B22" s="154"/>
      <c r="C22" s="154"/>
      <c r="D22" s="155"/>
    </row>
  </sheetData>
  <mergeCells count="8">
    <mergeCell ref="A19:D19"/>
    <mergeCell ref="A20:D20"/>
    <mergeCell ref="A21:D21"/>
    <mergeCell ref="A22:D22"/>
    <mergeCell ref="A16:D16"/>
    <mergeCell ref="A17:D17"/>
    <mergeCell ref="A18:D18"/>
    <mergeCell ref="A13:Q1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Q29" sqref="P29:Q34"/>
    </sheetView>
  </sheetViews>
  <sheetFormatPr defaultColWidth="9.140625" defaultRowHeight="12.75"/>
  <cols>
    <col min="1" max="1" width="16.140625" style="63" customWidth="1"/>
    <col min="2" max="2" width="18.421875" style="63" customWidth="1"/>
    <col min="3" max="3" width="16.140625" style="63" customWidth="1"/>
    <col min="4" max="11" width="12.421875" style="63" customWidth="1"/>
    <col min="12" max="13" width="12.421875" style="64" customWidth="1"/>
    <col min="14" max="14" width="13.421875" style="63" customWidth="1"/>
    <col min="15" max="15" width="12.421875" style="63" customWidth="1"/>
    <col min="16" max="16" width="13.00390625" style="129" customWidth="1"/>
    <col min="17" max="17" width="30.28125" style="63" customWidth="1"/>
    <col min="18" max="16384" width="12.421875" style="63" customWidth="1"/>
  </cols>
  <sheetData>
    <row r="1" spans="1:17" s="46" customFormat="1" ht="47.25">
      <c r="A1" s="43" t="s">
        <v>14</v>
      </c>
      <c r="B1" s="43" t="s">
        <v>122</v>
      </c>
      <c r="C1" s="43" t="s">
        <v>0</v>
      </c>
      <c r="D1" s="43" t="s">
        <v>246</v>
      </c>
      <c r="E1" s="43" t="s">
        <v>194</v>
      </c>
      <c r="F1" s="43" t="s">
        <v>2</v>
      </c>
      <c r="G1" s="43" t="s">
        <v>5</v>
      </c>
      <c r="H1" s="43" t="s">
        <v>19</v>
      </c>
      <c r="I1" s="44" t="s">
        <v>1</v>
      </c>
      <c r="J1" s="44" t="s">
        <v>17</v>
      </c>
      <c r="K1" s="5" t="s">
        <v>311</v>
      </c>
      <c r="L1" s="5" t="s">
        <v>223</v>
      </c>
      <c r="M1" s="5" t="s">
        <v>224</v>
      </c>
      <c r="N1" s="44" t="s">
        <v>3</v>
      </c>
      <c r="O1" s="44" t="s">
        <v>18</v>
      </c>
      <c r="P1" s="45" t="s">
        <v>4</v>
      </c>
      <c r="Q1" s="43" t="s">
        <v>166</v>
      </c>
    </row>
    <row r="2" spans="1:17" s="47" customFormat="1" ht="45">
      <c r="A2" s="46" t="s">
        <v>12</v>
      </c>
      <c r="B2" s="46" t="s">
        <v>77</v>
      </c>
      <c r="C2" s="47" t="s">
        <v>78</v>
      </c>
      <c r="D2" s="47" t="s">
        <v>69</v>
      </c>
      <c r="E2" s="47" t="s">
        <v>21</v>
      </c>
      <c r="F2" s="47" t="s">
        <v>37</v>
      </c>
      <c r="G2" s="47">
        <v>0.3</v>
      </c>
      <c r="H2" s="47" t="s">
        <v>21</v>
      </c>
      <c r="I2" s="47">
        <v>0.2</v>
      </c>
      <c r="J2" s="47">
        <v>0.75</v>
      </c>
      <c r="K2" s="47">
        <v>30</v>
      </c>
      <c r="L2" s="47">
        <v>0.2</v>
      </c>
      <c r="M2" s="48">
        <f>(L2/6)*100</f>
        <v>3.3333333333333335</v>
      </c>
      <c r="N2" s="47">
        <v>4</v>
      </c>
      <c r="O2" s="47" t="s">
        <v>242</v>
      </c>
      <c r="P2" s="49">
        <v>38804</v>
      </c>
      <c r="Q2" s="47" t="s">
        <v>343</v>
      </c>
    </row>
    <row r="3" spans="1:16" s="47" customFormat="1" ht="30">
      <c r="A3" s="46" t="s">
        <v>12</v>
      </c>
      <c r="B3" s="47" t="s">
        <v>78</v>
      </c>
      <c r="C3" s="47" t="s">
        <v>78</v>
      </c>
      <c r="D3" s="47" t="s">
        <v>69</v>
      </c>
      <c r="E3" s="47" t="s">
        <v>21</v>
      </c>
      <c r="F3" s="47" t="s">
        <v>37</v>
      </c>
      <c r="G3" s="47">
        <v>0.3</v>
      </c>
      <c r="H3" s="47" t="s">
        <v>21</v>
      </c>
      <c r="I3" s="47">
        <v>0.2</v>
      </c>
      <c r="J3" s="47">
        <v>0.75</v>
      </c>
      <c r="K3" s="47">
        <v>30</v>
      </c>
      <c r="L3" s="47">
        <v>0.2</v>
      </c>
      <c r="M3" s="48">
        <f>(L3/6)*100</f>
        <v>3.3333333333333335</v>
      </c>
      <c r="N3" s="47">
        <v>4</v>
      </c>
      <c r="O3" s="47" t="s">
        <v>24</v>
      </c>
      <c r="P3" s="49">
        <v>38804</v>
      </c>
    </row>
    <row r="4" spans="1:16" s="46" customFormat="1" ht="30">
      <c r="A4" s="52" t="s">
        <v>240</v>
      </c>
      <c r="B4" s="46" t="s">
        <v>78</v>
      </c>
      <c r="C4" s="46" t="s">
        <v>78</v>
      </c>
      <c r="D4" s="46" t="s">
        <v>13</v>
      </c>
      <c r="E4" s="46" t="s">
        <v>21</v>
      </c>
      <c r="F4" s="46" t="s">
        <v>13</v>
      </c>
      <c r="G4" s="46">
        <v>0.3</v>
      </c>
      <c r="H4" s="46" t="s">
        <v>21</v>
      </c>
      <c r="I4" s="46" t="s">
        <v>13</v>
      </c>
      <c r="J4" s="46">
        <v>0.9</v>
      </c>
      <c r="K4" s="54">
        <v>30</v>
      </c>
      <c r="L4" s="48">
        <f>(J4/100)*K4</f>
        <v>0.27</v>
      </c>
      <c r="M4" s="48">
        <f>(L4/6)*100</f>
        <v>4.500000000000001</v>
      </c>
      <c r="N4" s="47">
        <v>4</v>
      </c>
      <c r="O4" s="47" t="s">
        <v>24</v>
      </c>
      <c r="P4" s="127">
        <v>38868</v>
      </c>
    </row>
    <row r="5" spans="1:16" s="46" customFormat="1" ht="30">
      <c r="A5" s="46" t="s">
        <v>66</v>
      </c>
      <c r="B5" s="46" t="s">
        <v>70</v>
      </c>
      <c r="C5" s="46" t="s">
        <v>137</v>
      </c>
      <c r="D5" s="46">
        <v>30</v>
      </c>
      <c r="E5" s="46" t="s">
        <v>21</v>
      </c>
      <c r="F5" s="46">
        <v>0.1</v>
      </c>
      <c r="G5" s="46">
        <v>0.4</v>
      </c>
      <c r="H5" s="46" t="s">
        <v>21</v>
      </c>
      <c r="I5" s="50">
        <v>0.3</v>
      </c>
      <c r="J5" s="50">
        <v>1</v>
      </c>
      <c r="K5" s="47">
        <v>30</v>
      </c>
      <c r="L5" s="48">
        <f>(J5/100)*K5</f>
        <v>0.3</v>
      </c>
      <c r="M5" s="48">
        <f>(L5/6)*100</f>
        <v>5</v>
      </c>
      <c r="N5" s="46">
        <v>4</v>
      </c>
      <c r="O5" s="46" t="s">
        <v>24</v>
      </c>
      <c r="P5" s="49">
        <v>38804</v>
      </c>
    </row>
    <row r="6" spans="1:16" s="46" customFormat="1" ht="45">
      <c r="A6" s="52" t="s">
        <v>241</v>
      </c>
      <c r="B6" s="46" t="s">
        <v>13</v>
      </c>
      <c r="C6" s="46" t="s">
        <v>78</v>
      </c>
      <c r="D6" s="46" t="s">
        <v>13</v>
      </c>
      <c r="E6" s="46" t="s">
        <v>13</v>
      </c>
      <c r="F6" s="46" t="s">
        <v>13</v>
      </c>
      <c r="G6" s="46" t="s">
        <v>13</v>
      </c>
      <c r="H6" s="46" t="s">
        <v>13</v>
      </c>
      <c r="I6" s="46" t="s">
        <v>13</v>
      </c>
      <c r="J6" s="46" t="s">
        <v>13</v>
      </c>
      <c r="K6" s="54" t="s">
        <v>13</v>
      </c>
      <c r="L6" s="50" t="s">
        <v>13</v>
      </c>
      <c r="M6" s="50" t="s">
        <v>13</v>
      </c>
      <c r="N6" s="46" t="s">
        <v>13</v>
      </c>
      <c r="O6" s="46" t="s">
        <v>13</v>
      </c>
      <c r="P6" s="127" t="s">
        <v>13</v>
      </c>
    </row>
    <row r="7" spans="7:16" s="62" customFormat="1" ht="15.75">
      <c r="G7" s="62">
        <f>SUM(G2:G6)/4</f>
        <v>0.32499999999999996</v>
      </c>
      <c r="J7" s="62">
        <f>SUM(J2:J6)/4</f>
        <v>0.85</v>
      </c>
      <c r="L7" s="62">
        <f>SUM(L2:L6)/4</f>
        <v>0.2425</v>
      </c>
      <c r="M7" s="62">
        <f>SUM(M2:M6)/4</f>
        <v>4.041666666666667</v>
      </c>
      <c r="P7" s="128"/>
    </row>
    <row r="8" s="62" customFormat="1" ht="15.75">
      <c r="P8" s="128"/>
    </row>
    <row r="9" spans="1:17" s="69" customFormat="1" ht="15.75">
      <c r="A9" s="170" t="s">
        <v>312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1" ht="15.75" thickBot="1"/>
    <row r="12" spans="1:4" ht="15" customHeight="1">
      <c r="A12" s="166" t="s">
        <v>167</v>
      </c>
      <c r="B12" s="167"/>
      <c r="C12" s="167"/>
      <c r="D12" s="168"/>
    </row>
    <row r="13" spans="1:4" ht="15" customHeight="1">
      <c r="A13" s="160" t="s">
        <v>16</v>
      </c>
      <c r="B13" s="161"/>
      <c r="C13" s="161"/>
      <c r="D13" s="162"/>
    </row>
    <row r="14" spans="1:4" ht="15" customHeight="1">
      <c r="A14" s="160" t="s">
        <v>15</v>
      </c>
      <c r="B14" s="161"/>
      <c r="C14" s="161"/>
      <c r="D14" s="162"/>
    </row>
    <row r="15" spans="1:4" ht="30" customHeight="1">
      <c r="A15" s="160" t="s">
        <v>190</v>
      </c>
      <c r="B15" s="161"/>
      <c r="C15" s="161"/>
      <c r="D15" s="162"/>
    </row>
    <row r="16" spans="1:4" ht="15" customHeight="1">
      <c r="A16" s="160" t="s">
        <v>160</v>
      </c>
      <c r="B16" s="161"/>
      <c r="C16" s="161"/>
      <c r="D16" s="162"/>
    </row>
    <row r="17" spans="1:4" ht="15" customHeight="1">
      <c r="A17" s="160" t="s">
        <v>159</v>
      </c>
      <c r="B17" s="161"/>
      <c r="C17" s="161"/>
      <c r="D17" s="162"/>
    </row>
    <row r="18" spans="1:4" ht="15.75" customHeight="1" thickBot="1">
      <c r="A18" s="163" t="s">
        <v>175</v>
      </c>
      <c r="B18" s="164"/>
      <c r="C18" s="164"/>
      <c r="D18" s="165"/>
    </row>
  </sheetData>
  <mergeCells count="8">
    <mergeCell ref="A15:D15"/>
    <mergeCell ref="A16:D16"/>
    <mergeCell ref="A17:D17"/>
    <mergeCell ref="A18:D18"/>
    <mergeCell ref="A12:D12"/>
    <mergeCell ref="A13:D13"/>
    <mergeCell ref="A14:D14"/>
    <mergeCell ref="A9:Q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I3" sqref="I3"/>
    </sheetView>
  </sheetViews>
  <sheetFormatPr defaultColWidth="9.140625" defaultRowHeight="12.75"/>
  <cols>
    <col min="1" max="1" width="19.8515625" style="82" customWidth="1"/>
    <col min="2" max="4" width="14.00390625" style="48" customWidth="1"/>
    <col min="5" max="5" width="24.28125" style="47" customWidth="1"/>
    <col min="6" max="6" width="24.7109375" style="47" customWidth="1"/>
    <col min="7" max="7" width="14.28125" style="47" hidden="1" customWidth="1"/>
    <col min="8" max="8" width="16.28125" style="47" customWidth="1"/>
    <col min="9" max="9" width="19.7109375" style="47" customWidth="1"/>
    <col min="10" max="10" width="50.140625" style="47" customWidth="1"/>
    <col min="11" max="16384" width="9.140625" style="47" customWidth="1"/>
  </cols>
  <sheetData>
    <row r="1" spans="1:10" s="82" customFormat="1" ht="63">
      <c r="A1" s="82" t="s">
        <v>0</v>
      </c>
      <c r="B1" s="147" t="s">
        <v>335</v>
      </c>
      <c r="C1" s="147" t="s">
        <v>332</v>
      </c>
      <c r="D1" s="147" t="s">
        <v>336</v>
      </c>
      <c r="E1" s="82" t="s">
        <v>289</v>
      </c>
      <c r="F1" s="82" t="s">
        <v>290</v>
      </c>
      <c r="G1" s="82" t="s">
        <v>230</v>
      </c>
      <c r="H1" s="82" t="s">
        <v>317</v>
      </c>
      <c r="I1" s="82" t="s">
        <v>299</v>
      </c>
      <c r="J1" s="82" t="s">
        <v>166</v>
      </c>
    </row>
    <row r="2" spans="1:9" ht="15.75">
      <c r="A2" s="82" t="s">
        <v>35</v>
      </c>
      <c r="B2" s="48">
        <f>Ricotta!G11</f>
        <v>0.13333333333333333</v>
      </c>
      <c r="C2" s="48">
        <f>Ricotta!J11</f>
        <v>0.33</v>
      </c>
      <c r="D2" s="48">
        <f>C2/100*30</f>
        <v>0.099</v>
      </c>
      <c r="E2" s="47" t="s">
        <v>218</v>
      </c>
      <c r="F2" s="47" t="s">
        <v>219</v>
      </c>
      <c r="G2" s="47" t="s">
        <v>7</v>
      </c>
      <c r="H2" s="47" t="s">
        <v>226</v>
      </c>
      <c r="I2" s="47" t="s">
        <v>13</v>
      </c>
    </row>
    <row r="3" spans="1:9" ht="30">
      <c r="A3" s="82" t="s">
        <v>96</v>
      </c>
      <c r="B3" s="48">
        <f>Emmental!G9</f>
        <v>0.185</v>
      </c>
      <c r="C3" s="48">
        <f>Emmental!J9</f>
        <v>0.475</v>
      </c>
      <c r="D3" s="48">
        <f aca="true" t="shared" si="0" ref="D3:D19">C3/100*30</f>
        <v>0.1425</v>
      </c>
      <c r="E3" s="47" t="s">
        <v>212</v>
      </c>
      <c r="F3" s="47" t="s">
        <v>349</v>
      </c>
      <c r="G3" s="47" t="s">
        <v>7</v>
      </c>
      <c r="H3" s="47" t="s">
        <v>226</v>
      </c>
      <c r="I3" s="47" t="s">
        <v>13</v>
      </c>
    </row>
    <row r="4" spans="1:9" ht="45">
      <c r="A4" s="82" t="s">
        <v>128</v>
      </c>
      <c r="B4" s="48">
        <f>Mozzarella!G16</f>
        <v>0.2625</v>
      </c>
      <c r="C4" s="48">
        <f>Mozzarella!J16</f>
        <v>0.6388888888888888</v>
      </c>
      <c r="D4" s="48">
        <f t="shared" si="0"/>
        <v>0.19166666666666665</v>
      </c>
      <c r="E4" s="47" t="s">
        <v>348</v>
      </c>
      <c r="F4" s="47" t="s">
        <v>215</v>
      </c>
      <c r="G4" s="47">
        <v>0.4</v>
      </c>
      <c r="H4" s="47" t="s">
        <v>227</v>
      </c>
      <c r="I4" s="47" t="s">
        <v>13</v>
      </c>
    </row>
    <row r="5" spans="1:9" ht="30">
      <c r="A5" s="82" t="s">
        <v>120</v>
      </c>
      <c r="B5" s="48">
        <f>Cottage!G11</f>
        <v>0.3</v>
      </c>
      <c r="C5" s="48">
        <f>Cottage!J11</f>
        <v>0.7583333333333333</v>
      </c>
      <c r="D5" s="48">
        <f t="shared" si="0"/>
        <v>0.2275</v>
      </c>
      <c r="E5" s="47" t="s">
        <v>291</v>
      </c>
      <c r="F5" s="47" t="s">
        <v>296</v>
      </c>
      <c r="G5" s="47">
        <v>0.3</v>
      </c>
      <c r="H5" s="47">
        <v>0.54</v>
      </c>
      <c r="I5" s="47" t="s">
        <v>298</v>
      </c>
    </row>
    <row r="6" spans="1:9" ht="15.75">
      <c r="A6" s="82" t="s">
        <v>248</v>
      </c>
      <c r="B6" s="48">
        <f>Spread!G7</f>
        <v>0.32499999999999996</v>
      </c>
      <c r="C6" s="48">
        <f>Spread!J7</f>
        <v>0.85</v>
      </c>
      <c r="D6" s="48">
        <f t="shared" si="0"/>
        <v>0.255</v>
      </c>
      <c r="E6" s="47" t="s">
        <v>211</v>
      </c>
      <c r="F6" s="47" t="s">
        <v>306</v>
      </c>
      <c r="G6" s="47">
        <v>1.08</v>
      </c>
      <c r="H6" s="47">
        <v>2</v>
      </c>
      <c r="I6" s="47" t="s">
        <v>307</v>
      </c>
    </row>
    <row r="7" spans="1:9" ht="15.75">
      <c r="A7" s="82" t="s">
        <v>207</v>
      </c>
      <c r="B7" s="48">
        <f>Goat!G10</f>
        <v>0.5033333333333334</v>
      </c>
      <c r="C7" s="48">
        <f>Goat!J10</f>
        <v>1.275</v>
      </c>
      <c r="D7" s="48">
        <f t="shared" si="0"/>
        <v>0.38249999999999995</v>
      </c>
      <c r="E7" s="47" t="s">
        <v>211</v>
      </c>
      <c r="F7" s="47" t="s">
        <v>355</v>
      </c>
      <c r="G7" s="47">
        <v>0.6</v>
      </c>
      <c r="H7" s="47" t="s">
        <v>226</v>
      </c>
      <c r="I7" s="47" t="s">
        <v>13</v>
      </c>
    </row>
    <row r="8" spans="1:9" ht="15.75">
      <c r="A8" s="82" t="s">
        <v>204</v>
      </c>
      <c r="B8" s="48">
        <f>Gruyere!G9</f>
        <v>0.6</v>
      </c>
      <c r="C8" s="48">
        <f>Gruyere!J9</f>
        <v>1.5</v>
      </c>
      <c r="D8" s="48">
        <f t="shared" si="0"/>
        <v>0.44999999999999996</v>
      </c>
      <c r="E8" s="47" t="s">
        <v>214</v>
      </c>
      <c r="F8" s="47" t="s">
        <v>214</v>
      </c>
      <c r="G8" s="47" t="s">
        <v>7</v>
      </c>
      <c r="H8" s="47" t="s">
        <v>226</v>
      </c>
      <c r="I8" s="47" t="s">
        <v>13</v>
      </c>
    </row>
    <row r="9" spans="1:9" ht="45">
      <c r="A9" s="82" t="s">
        <v>51</v>
      </c>
      <c r="B9" s="48">
        <f>Parmesan!G12</f>
        <v>0.6637500000000001</v>
      </c>
      <c r="C9" s="48">
        <f>Parmesan!J12</f>
        <v>1.6593749999999998</v>
      </c>
      <c r="D9" s="48">
        <f t="shared" si="0"/>
        <v>0.49781249999999994</v>
      </c>
      <c r="E9" s="47" t="s">
        <v>344</v>
      </c>
      <c r="F9" s="47" t="s">
        <v>216</v>
      </c>
      <c r="G9" s="47">
        <v>0.76</v>
      </c>
      <c r="H9" s="47" t="s">
        <v>226</v>
      </c>
      <c r="I9" s="47" t="s">
        <v>13</v>
      </c>
    </row>
    <row r="10" spans="1:9" ht="15.75">
      <c r="A10" s="82" t="s">
        <v>53</v>
      </c>
      <c r="B10" s="48">
        <f>Brie!G14</f>
        <v>0.6599999999999999</v>
      </c>
      <c r="C10" s="48">
        <f>Brie!J14</f>
        <v>1.6600000000000001</v>
      </c>
      <c r="D10" s="48">
        <f t="shared" si="0"/>
        <v>0.498</v>
      </c>
      <c r="E10" s="47" t="s">
        <v>345</v>
      </c>
      <c r="F10" s="47" t="s">
        <v>208</v>
      </c>
      <c r="G10" s="47">
        <v>0.56</v>
      </c>
      <c r="H10" s="47" t="s">
        <v>226</v>
      </c>
      <c r="I10" s="47" t="s">
        <v>13</v>
      </c>
    </row>
    <row r="11" spans="1:9" ht="15.75">
      <c r="A11" s="82" t="s">
        <v>88</v>
      </c>
      <c r="B11" s="48">
        <f>Camembert!G15</f>
        <v>0.6857142857142857</v>
      </c>
      <c r="C11" s="48">
        <f>Camembert!J15</f>
        <v>1.6285714285714286</v>
      </c>
      <c r="D11" s="48">
        <f t="shared" si="0"/>
        <v>0.48857142857142855</v>
      </c>
      <c r="E11" s="47" t="s">
        <v>346</v>
      </c>
      <c r="F11" s="47" t="s">
        <v>352</v>
      </c>
      <c r="G11" s="47">
        <v>0.61</v>
      </c>
      <c r="H11" s="47" t="s">
        <v>226</v>
      </c>
      <c r="I11" s="47" t="s">
        <v>13</v>
      </c>
    </row>
    <row r="12" spans="1:10" ht="135">
      <c r="A12" s="82" t="s">
        <v>22</v>
      </c>
      <c r="B12" s="48">
        <f>'Mature Cheddar'!G14</f>
        <v>0.6920000000000001</v>
      </c>
      <c r="C12" s="48">
        <f>'Mature Cheddar'!J14</f>
        <v>1.735</v>
      </c>
      <c r="D12" s="48">
        <f t="shared" si="0"/>
        <v>0.5205000000000001</v>
      </c>
      <c r="E12" s="47" t="s">
        <v>347</v>
      </c>
      <c r="F12" s="47" t="s">
        <v>210</v>
      </c>
      <c r="G12" s="47">
        <v>0.72</v>
      </c>
      <c r="H12" s="47">
        <v>1.95</v>
      </c>
      <c r="I12" s="47" t="s">
        <v>303</v>
      </c>
      <c r="J12" s="47" t="s">
        <v>333</v>
      </c>
    </row>
    <row r="13" spans="1:9" ht="31.5">
      <c r="A13" s="82" t="s">
        <v>23</v>
      </c>
      <c r="B13" s="48">
        <f>'Medium Cheddar'!G7</f>
        <v>0.6924999999999999</v>
      </c>
      <c r="C13" s="48">
        <f>'Medium Cheddar'!J7</f>
        <v>1.75</v>
      </c>
      <c r="D13" s="48">
        <f t="shared" si="0"/>
        <v>0.525</v>
      </c>
      <c r="E13" s="47" t="s">
        <v>294</v>
      </c>
      <c r="F13" s="47" t="s">
        <v>293</v>
      </c>
      <c r="G13" s="47">
        <v>0.72</v>
      </c>
      <c r="H13" s="47" t="s">
        <v>226</v>
      </c>
      <c r="I13" s="47" t="s">
        <v>13</v>
      </c>
    </row>
    <row r="14" spans="1:10" ht="135">
      <c r="A14" s="82" t="s">
        <v>25</v>
      </c>
      <c r="B14" s="48">
        <f>'Mild Cheddar'!G14</f>
        <v>0.7045454545454546</v>
      </c>
      <c r="C14" s="48">
        <f>'Mild Cheddar'!J14</f>
        <v>1.7590909090909088</v>
      </c>
      <c r="D14" s="48">
        <f t="shared" si="0"/>
        <v>0.5277272727272726</v>
      </c>
      <c r="E14" s="47" t="s">
        <v>304</v>
      </c>
      <c r="F14" s="47" t="s">
        <v>210</v>
      </c>
      <c r="G14" s="47">
        <v>0.72</v>
      </c>
      <c r="H14" s="47">
        <v>1.7</v>
      </c>
      <c r="I14" s="148" t="s">
        <v>305</v>
      </c>
      <c r="J14" s="47" t="s">
        <v>334</v>
      </c>
    </row>
    <row r="15" spans="1:9" ht="15.75">
      <c r="A15" s="82" t="s">
        <v>52</v>
      </c>
      <c r="B15" s="48">
        <f>Stilton!G11</f>
        <v>0.8887500000000002</v>
      </c>
      <c r="C15" s="48">
        <f>Stilton!J11</f>
        <v>2.2125000000000004</v>
      </c>
      <c r="D15" s="48">
        <f t="shared" si="0"/>
        <v>0.6637500000000001</v>
      </c>
      <c r="E15" s="47" t="s">
        <v>295</v>
      </c>
      <c r="F15" s="47" t="s">
        <v>220</v>
      </c>
      <c r="G15" s="47">
        <v>0.79</v>
      </c>
      <c r="H15" s="47" t="s">
        <v>226</v>
      </c>
      <c r="I15" s="47" t="s">
        <v>13</v>
      </c>
    </row>
    <row r="16" spans="1:10" ht="60">
      <c r="A16" s="82" t="s">
        <v>257</v>
      </c>
      <c r="B16" s="48">
        <f>Kids!G12</f>
        <v>0.922</v>
      </c>
      <c r="C16" s="48">
        <f>Kids!J12</f>
        <v>2.265</v>
      </c>
      <c r="D16" s="48">
        <f t="shared" si="0"/>
        <v>0.6795</v>
      </c>
      <c r="E16" s="47" t="s">
        <v>351</v>
      </c>
      <c r="F16" s="47" t="s">
        <v>354</v>
      </c>
      <c r="G16" s="47">
        <v>1.35</v>
      </c>
      <c r="H16" s="47">
        <v>2.9</v>
      </c>
      <c r="I16" s="47" t="s">
        <v>297</v>
      </c>
      <c r="J16" s="47" t="s">
        <v>217</v>
      </c>
    </row>
    <row r="17" spans="1:9" ht="30">
      <c r="A17" s="82" t="s">
        <v>64</v>
      </c>
      <c r="B17" s="48">
        <f>Edam!G11</f>
        <v>1.0399999999999998</v>
      </c>
      <c r="C17" s="48">
        <f>Edam!J11</f>
        <v>2.607142857142857</v>
      </c>
      <c r="D17" s="48">
        <f t="shared" si="0"/>
        <v>0.7821428571428571</v>
      </c>
      <c r="E17" s="47" t="s">
        <v>292</v>
      </c>
      <c r="F17" s="47" t="s">
        <v>350</v>
      </c>
      <c r="G17" s="47">
        <v>1</v>
      </c>
      <c r="H17" s="47" t="s">
        <v>226</v>
      </c>
      <c r="I17" s="47" t="s">
        <v>13</v>
      </c>
    </row>
    <row r="18" spans="1:9" ht="15.75">
      <c r="A18" s="82" t="s">
        <v>56</v>
      </c>
      <c r="B18" s="48">
        <f>Feta!G13</f>
        <v>1.3</v>
      </c>
      <c r="C18" s="48">
        <f>Feta!J13</f>
        <v>3.25</v>
      </c>
      <c r="D18" s="48">
        <f t="shared" si="0"/>
        <v>0.9750000000000001</v>
      </c>
      <c r="E18" s="47" t="s">
        <v>209</v>
      </c>
      <c r="F18" s="47" t="s">
        <v>213</v>
      </c>
      <c r="G18" s="47">
        <v>1.44</v>
      </c>
      <c r="H18" s="47" t="s">
        <v>226</v>
      </c>
      <c r="I18" s="47" t="s">
        <v>13</v>
      </c>
    </row>
    <row r="19" spans="1:9" ht="31.5">
      <c r="A19" s="82" t="s">
        <v>301</v>
      </c>
      <c r="B19" s="48">
        <v>2.9</v>
      </c>
      <c r="C19" s="48">
        <v>7.4</v>
      </c>
      <c r="D19" s="48">
        <f t="shared" si="0"/>
        <v>2.22</v>
      </c>
      <c r="E19" s="47" t="s">
        <v>353</v>
      </c>
      <c r="F19" s="47" t="s">
        <v>353</v>
      </c>
      <c r="G19" s="47" t="s">
        <v>7</v>
      </c>
      <c r="H19" s="47" t="s">
        <v>226</v>
      </c>
      <c r="I19" s="47" t="s">
        <v>13</v>
      </c>
    </row>
    <row r="21" ht="15.75">
      <c r="A21" s="82" t="s">
        <v>342</v>
      </c>
    </row>
    <row r="22" spans="1:10" ht="15" customHeight="1">
      <c r="A22" s="159" t="s">
        <v>313</v>
      </c>
      <c r="B22" s="159"/>
      <c r="C22" s="159"/>
      <c r="D22" s="159"/>
      <c r="E22" s="159"/>
      <c r="F22" s="159"/>
      <c r="G22" s="33"/>
      <c r="H22" s="33"/>
      <c r="I22" s="33"/>
      <c r="J22" s="33"/>
    </row>
    <row r="23" spans="1:10" ht="15" customHeight="1">
      <c r="A23" s="159" t="s">
        <v>302</v>
      </c>
      <c r="B23" s="159"/>
      <c r="C23" s="159"/>
      <c r="D23" s="159"/>
      <c r="E23" s="159"/>
      <c r="F23" s="159"/>
      <c r="G23" s="33"/>
      <c r="H23" s="33"/>
      <c r="I23" s="33"/>
      <c r="J23" s="33"/>
    </row>
    <row r="24" spans="1:10" ht="15" customHeight="1">
      <c r="A24" s="159" t="s">
        <v>300</v>
      </c>
      <c r="B24" s="159"/>
      <c r="C24" s="159"/>
      <c r="D24" s="159"/>
      <c r="E24" s="159"/>
      <c r="F24" s="159"/>
      <c r="G24" s="33"/>
      <c r="H24" s="33"/>
      <c r="I24" s="33"/>
      <c r="J24" s="33"/>
    </row>
    <row r="25" spans="1:10" ht="15" customHeight="1">
      <c r="A25" s="159" t="s">
        <v>318</v>
      </c>
      <c r="B25" s="159"/>
      <c r="C25" s="159"/>
      <c r="D25" s="159"/>
      <c r="E25" s="159"/>
      <c r="F25" s="159"/>
      <c r="G25" s="33"/>
      <c r="H25" s="33"/>
      <c r="I25" s="33"/>
      <c r="J25" s="33"/>
    </row>
  </sheetData>
  <mergeCells count="4">
    <mergeCell ref="A22:F22"/>
    <mergeCell ref="A23:F23"/>
    <mergeCell ref="A24:F24"/>
    <mergeCell ref="A25:F25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workbookViewId="0" topLeftCell="A1">
      <selection activeCell="H29" sqref="H28:H29"/>
    </sheetView>
  </sheetViews>
  <sheetFormatPr defaultColWidth="9.140625" defaultRowHeight="12.75"/>
  <cols>
    <col min="1" max="10" width="13.00390625" style="8" customWidth="1"/>
    <col min="11" max="11" width="13.00390625" style="16" customWidth="1"/>
    <col min="12" max="12" width="13.00390625" style="28" customWidth="1"/>
    <col min="13" max="14" width="13.00390625" style="8" customWidth="1"/>
    <col min="15" max="15" width="20.8515625" style="8" customWidth="1"/>
    <col min="16" max="16" width="13.00390625" style="121" customWidth="1"/>
    <col min="17" max="16384" width="13.00390625" style="8" customWidth="1"/>
  </cols>
  <sheetData>
    <row r="1" spans="1:18" s="2" customFormat="1" ht="51">
      <c r="A1" s="1" t="s">
        <v>14</v>
      </c>
      <c r="B1" s="1" t="s">
        <v>277</v>
      </c>
      <c r="C1" s="1" t="s">
        <v>0</v>
      </c>
      <c r="D1" s="9" t="s">
        <v>246</v>
      </c>
      <c r="E1" s="9" t="s">
        <v>194</v>
      </c>
      <c r="F1" s="9" t="s">
        <v>2</v>
      </c>
      <c r="G1" s="9" t="s">
        <v>5</v>
      </c>
      <c r="H1" s="9" t="s">
        <v>19</v>
      </c>
      <c r="I1" s="10" t="s">
        <v>1</v>
      </c>
      <c r="J1" s="10" t="s">
        <v>17</v>
      </c>
      <c r="K1" s="10" t="s">
        <v>320</v>
      </c>
      <c r="L1" s="10" t="s">
        <v>319</v>
      </c>
      <c r="M1" s="10" t="s">
        <v>223</v>
      </c>
      <c r="N1" s="10" t="s">
        <v>224</v>
      </c>
      <c r="O1" s="10" t="s">
        <v>3</v>
      </c>
      <c r="P1" s="10" t="s">
        <v>18</v>
      </c>
      <c r="Q1" s="11" t="s">
        <v>4</v>
      </c>
      <c r="R1" s="1" t="s">
        <v>166</v>
      </c>
    </row>
    <row r="2" spans="1:17" s="12" customFormat="1" ht="25.5">
      <c r="A2" s="2" t="s">
        <v>9</v>
      </c>
      <c r="B2" s="12" t="s">
        <v>157</v>
      </c>
      <c r="C2" s="12" t="s">
        <v>52</v>
      </c>
      <c r="D2" s="13" t="s">
        <v>13</v>
      </c>
      <c r="E2" s="13" t="s">
        <v>21</v>
      </c>
      <c r="F2" s="13" t="s">
        <v>13</v>
      </c>
      <c r="G2" s="13">
        <v>0.9</v>
      </c>
      <c r="H2" s="3" t="s">
        <v>24</v>
      </c>
      <c r="I2" s="13" t="s">
        <v>13</v>
      </c>
      <c r="J2" s="13">
        <f>G2*2.5</f>
        <v>2.25</v>
      </c>
      <c r="K2" s="15">
        <f>J2/100*30</f>
        <v>0.6749999999999999</v>
      </c>
      <c r="L2" s="27">
        <v>35</v>
      </c>
      <c r="M2" s="4">
        <f>(J2/100)*L2</f>
        <v>0.7875</v>
      </c>
      <c r="N2" s="4">
        <f>(M2/6)*100</f>
        <v>13.125</v>
      </c>
      <c r="O2" s="13" t="s">
        <v>162</v>
      </c>
      <c r="P2" s="3" t="s">
        <v>24</v>
      </c>
      <c r="Q2" s="14">
        <v>38806</v>
      </c>
    </row>
    <row r="3" spans="1:17" s="12" customFormat="1" ht="12.75">
      <c r="A3" s="12" t="s">
        <v>11</v>
      </c>
      <c r="B3" s="12" t="s">
        <v>52</v>
      </c>
      <c r="C3" s="12" t="s">
        <v>52</v>
      </c>
      <c r="D3" s="13" t="s">
        <v>24</v>
      </c>
      <c r="E3" s="13" t="s">
        <v>21</v>
      </c>
      <c r="F3" s="13" t="s">
        <v>13</v>
      </c>
      <c r="G3" s="13">
        <v>1</v>
      </c>
      <c r="H3" s="13" t="s">
        <v>21</v>
      </c>
      <c r="I3" s="13" t="s">
        <v>13</v>
      </c>
      <c r="J3" s="13">
        <v>2.4</v>
      </c>
      <c r="K3" s="15">
        <f aca="true" t="shared" si="0" ref="K3:K10">J3/100*30</f>
        <v>0.72</v>
      </c>
      <c r="L3" s="27">
        <v>35</v>
      </c>
      <c r="M3" s="4">
        <f>(J3/100)*L3</f>
        <v>0.84</v>
      </c>
      <c r="N3" s="4">
        <f>(M3/6)*100</f>
        <v>13.999999999999998</v>
      </c>
      <c r="O3" s="3">
        <v>4</v>
      </c>
      <c r="P3" s="3" t="s">
        <v>24</v>
      </c>
      <c r="Q3" s="14">
        <v>38804</v>
      </c>
    </row>
    <row r="4" spans="1:17" s="12" customFormat="1" ht="12.75">
      <c r="A4" s="2" t="s">
        <v>10</v>
      </c>
      <c r="B4" s="12" t="s">
        <v>46</v>
      </c>
      <c r="C4" s="12" t="s">
        <v>52</v>
      </c>
      <c r="D4" s="13" t="s">
        <v>13</v>
      </c>
      <c r="E4" s="13" t="s">
        <v>21</v>
      </c>
      <c r="F4" s="13" t="s">
        <v>13</v>
      </c>
      <c r="G4" s="13">
        <v>0.8</v>
      </c>
      <c r="H4" s="3" t="s">
        <v>21</v>
      </c>
      <c r="I4" s="13" t="s">
        <v>13</v>
      </c>
      <c r="J4" s="13">
        <v>2</v>
      </c>
      <c r="K4" s="15">
        <f t="shared" si="0"/>
        <v>0.6</v>
      </c>
      <c r="L4" s="27">
        <v>35</v>
      </c>
      <c r="M4" s="4">
        <f>(J4/100)*L4</f>
        <v>0.7000000000000001</v>
      </c>
      <c r="N4" s="4">
        <f>(M4/6)*100</f>
        <v>11.666666666666668</v>
      </c>
      <c r="O4" s="13">
        <v>4</v>
      </c>
      <c r="P4" s="3" t="s">
        <v>24</v>
      </c>
      <c r="Q4" s="14">
        <v>38749</v>
      </c>
    </row>
    <row r="5" spans="1:17" s="2" customFormat="1" ht="25.5">
      <c r="A5" s="2" t="s">
        <v>163</v>
      </c>
      <c r="B5" s="2" t="s">
        <v>87</v>
      </c>
      <c r="C5" s="2" t="s">
        <v>52</v>
      </c>
      <c r="D5" s="3" t="s">
        <v>13</v>
      </c>
      <c r="E5" s="3" t="s">
        <v>24</v>
      </c>
      <c r="F5" s="3" t="s">
        <v>13</v>
      </c>
      <c r="G5" s="3">
        <v>0.78</v>
      </c>
      <c r="H5" s="3" t="s">
        <v>24</v>
      </c>
      <c r="I5" s="3" t="s">
        <v>13</v>
      </c>
      <c r="J5" s="4">
        <f>G5*2.5</f>
        <v>1.9500000000000002</v>
      </c>
      <c r="K5" s="15">
        <f t="shared" si="0"/>
        <v>0.5850000000000001</v>
      </c>
      <c r="L5" s="27">
        <v>35</v>
      </c>
      <c r="M5" s="4">
        <f>(J5/100)*L5</f>
        <v>0.6825000000000001</v>
      </c>
      <c r="N5" s="4">
        <f>(M5/6)*100</f>
        <v>11.375000000000002</v>
      </c>
      <c r="O5" s="3" t="s">
        <v>162</v>
      </c>
      <c r="P5" s="3" t="s">
        <v>24</v>
      </c>
      <c r="Q5" s="6">
        <v>38806</v>
      </c>
    </row>
    <row r="6" spans="1:17" s="12" customFormat="1" ht="25.5">
      <c r="A6" s="2" t="s">
        <v>6</v>
      </c>
      <c r="B6" s="12" t="s">
        <v>191</v>
      </c>
      <c r="C6" s="12" t="s">
        <v>52</v>
      </c>
      <c r="D6" s="13" t="s">
        <v>13</v>
      </c>
      <c r="E6" s="13" t="s">
        <v>21</v>
      </c>
      <c r="F6" s="13" t="s">
        <v>13</v>
      </c>
      <c r="G6" s="13">
        <v>0.9</v>
      </c>
      <c r="H6" s="3" t="s">
        <v>21</v>
      </c>
      <c r="I6" s="13" t="s">
        <v>13</v>
      </c>
      <c r="J6" s="13">
        <v>2.3</v>
      </c>
      <c r="K6" s="15">
        <f t="shared" si="0"/>
        <v>0.69</v>
      </c>
      <c r="L6" s="27">
        <v>35</v>
      </c>
      <c r="M6" s="4">
        <f>(J6/100)*L6</f>
        <v>0.8049999999999999</v>
      </c>
      <c r="N6" s="4">
        <f>(M6/6)*100</f>
        <v>13.416666666666666</v>
      </c>
      <c r="O6" s="13">
        <v>4</v>
      </c>
      <c r="P6" s="3" t="s">
        <v>24</v>
      </c>
      <c r="Q6" s="14">
        <v>38806</v>
      </c>
    </row>
    <row r="7" spans="1:17" s="12" customFormat="1" ht="25.5">
      <c r="A7" s="12" t="s">
        <v>58</v>
      </c>
      <c r="B7" s="12" t="s">
        <v>59</v>
      </c>
      <c r="C7" s="12" t="s">
        <v>52</v>
      </c>
      <c r="D7" s="13" t="s">
        <v>13</v>
      </c>
      <c r="E7" s="13" t="s">
        <v>24</v>
      </c>
      <c r="F7" s="13" t="s">
        <v>13</v>
      </c>
      <c r="G7" s="13" t="s">
        <v>13</v>
      </c>
      <c r="H7" s="13" t="s">
        <v>24</v>
      </c>
      <c r="I7" s="13" t="s">
        <v>13</v>
      </c>
      <c r="J7" s="13" t="s">
        <v>13</v>
      </c>
      <c r="K7" s="13" t="s">
        <v>13</v>
      </c>
      <c r="L7" s="13" t="s">
        <v>13</v>
      </c>
      <c r="M7" s="13" t="s">
        <v>13</v>
      </c>
      <c r="N7" s="13" t="s">
        <v>13</v>
      </c>
      <c r="O7" s="3">
        <v>6</v>
      </c>
      <c r="P7" s="3" t="s">
        <v>13</v>
      </c>
      <c r="Q7" s="14">
        <v>38796</v>
      </c>
    </row>
    <row r="8" spans="1:17" s="12" customFormat="1" ht="12.75">
      <c r="A8" s="2" t="s">
        <v>50</v>
      </c>
      <c r="B8" s="12" t="s">
        <v>52</v>
      </c>
      <c r="C8" s="12" t="s">
        <v>52</v>
      </c>
      <c r="D8" s="13" t="s">
        <v>24</v>
      </c>
      <c r="E8" s="13" t="s">
        <v>21</v>
      </c>
      <c r="F8" s="13" t="s">
        <v>13</v>
      </c>
      <c r="G8" s="13">
        <v>0.93</v>
      </c>
      <c r="H8" s="3" t="s">
        <v>21</v>
      </c>
      <c r="I8" s="13" t="s">
        <v>13</v>
      </c>
      <c r="J8" s="13">
        <v>2.3</v>
      </c>
      <c r="K8" s="15">
        <f t="shared" si="0"/>
        <v>0.69</v>
      </c>
      <c r="L8" s="27">
        <v>35</v>
      </c>
      <c r="M8" s="4">
        <f>(J8/100)*L8</f>
        <v>0.8049999999999999</v>
      </c>
      <c r="N8" s="4">
        <f>(M8/6)*100</f>
        <v>13.416666666666666</v>
      </c>
      <c r="O8" s="13">
        <v>4</v>
      </c>
      <c r="P8" s="3" t="s">
        <v>24</v>
      </c>
      <c r="Q8" s="14">
        <v>38796</v>
      </c>
    </row>
    <row r="9" spans="1:17" s="12" customFormat="1" ht="25.5">
      <c r="A9" s="2" t="s">
        <v>12</v>
      </c>
      <c r="B9" s="12" t="s">
        <v>79</v>
      </c>
      <c r="C9" s="12" t="s">
        <v>52</v>
      </c>
      <c r="D9" s="13" t="s">
        <v>24</v>
      </c>
      <c r="E9" s="13" t="s">
        <v>21</v>
      </c>
      <c r="F9" s="13" t="s">
        <v>13</v>
      </c>
      <c r="G9" s="13">
        <v>0.9</v>
      </c>
      <c r="H9" s="13" t="s">
        <v>24</v>
      </c>
      <c r="I9" s="13" t="s">
        <v>13</v>
      </c>
      <c r="J9" s="13">
        <f>G9*2.5</f>
        <v>2.25</v>
      </c>
      <c r="K9" s="15">
        <f t="shared" si="0"/>
        <v>0.6749999999999999</v>
      </c>
      <c r="L9" s="27">
        <v>35</v>
      </c>
      <c r="M9" s="4">
        <f>(J9/100)*L9</f>
        <v>0.7875</v>
      </c>
      <c r="N9" s="4">
        <f>(M9/6)*100</f>
        <v>13.125</v>
      </c>
      <c r="O9" s="13" t="s">
        <v>162</v>
      </c>
      <c r="P9" s="3" t="s">
        <v>24</v>
      </c>
      <c r="Q9" s="14">
        <v>38804</v>
      </c>
    </row>
    <row r="10" spans="1:17" s="12" customFormat="1" ht="25.5">
      <c r="A10" s="2" t="s">
        <v>8</v>
      </c>
      <c r="B10" s="12" t="s">
        <v>46</v>
      </c>
      <c r="C10" s="12" t="s">
        <v>52</v>
      </c>
      <c r="D10" s="13" t="s">
        <v>24</v>
      </c>
      <c r="E10" s="13" t="s">
        <v>21</v>
      </c>
      <c r="F10" s="13" t="s">
        <v>13</v>
      </c>
      <c r="G10" s="13">
        <v>0.9</v>
      </c>
      <c r="H10" s="3" t="s">
        <v>24</v>
      </c>
      <c r="I10" s="13" t="s">
        <v>13</v>
      </c>
      <c r="J10" s="13">
        <f>G10*2.5</f>
        <v>2.25</v>
      </c>
      <c r="K10" s="15">
        <f t="shared" si="0"/>
        <v>0.6749999999999999</v>
      </c>
      <c r="L10" s="27">
        <v>35</v>
      </c>
      <c r="M10" s="4">
        <f>(J10/100)*L10</f>
        <v>0.7875</v>
      </c>
      <c r="N10" s="4">
        <f>(M10/6)*100</f>
        <v>13.125</v>
      </c>
      <c r="O10" s="13" t="s">
        <v>162</v>
      </c>
      <c r="P10" s="3" t="s">
        <v>24</v>
      </c>
      <c r="Q10" s="14">
        <v>38804</v>
      </c>
    </row>
    <row r="11" spans="7:16" s="7" customFormat="1" ht="12.75">
      <c r="G11" s="7">
        <f>SUM(G2:G10)/8</f>
        <v>0.8887500000000002</v>
      </c>
      <c r="J11" s="7">
        <f>SUM(J2:J10)/8</f>
        <v>2.2125000000000004</v>
      </c>
      <c r="K11" s="7">
        <f>SUM(K2:K10)/8</f>
        <v>0.66375</v>
      </c>
      <c r="L11" s="17"/>
      <c r="M11" s="7">
        <f>SUM(M2:M10)/8</f>
        <v>0.7743749999999999</v>
      </c>
      <c r="N11" s="7">
        <f>SUM(N2:N10)/8</f>
        <v>12.90625</v>
      </c>
      <c r="P11" s="122"/>
    </row>
    <row r="12" spans="12:16" s="7" customFormat="1" ht="12.75">
      <c r="L12" s="17"/>
      <c r="P12" s="122"/>
    </row>
    <row r="13" spans="1:18" ht="12.75">
      <c r="A13" s="173" t="s">
        <v>232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</row>
    <row r="14" ht="13.5" thickBot="1"/>
    <row r="15" spans="1:4" ht="12.75" customHeight="1">
      <c r="A15" s="156" t="s">
        <v>167</v>
      </c>
      <c r="B15" s="157"/>
      <c r="C15" s="157"/>
      <c r="D15" s="158"/>
    </row>
    <row r="16" spans="1:4" ht="12.75" customHeight="1">
      <c r="A16" s="150" t="s">
        <v>16</v>
      </c>
      <c r="B16" s="151"/>
      <c r="C16" s="151"/>
      <c r="D16" s="152"/>
    </row>
    <row r="17" spans="1:4" ht="12.75" customHeight="1">
      <c r="A17" s="150" t="s">
        <v>15</v>
      </c>
      <c r="B17" s="151"/>
      <c r="C17" s="151"/>
      <c r="D17" s="152"/>
    </row>
    <row r="18" spans="1:4" ht="26.25" customHeight="1">
      <c r="A18" s="150" t="s">
        <v>190</v>
      </c>
      <c r="B18" s="151"/>
      <c r="C18" s="151"/>
      <c r="D18" s="152"/>
    </row>
    <row r="19" spans="1:4" ht="12.75" customHeight="1">
      <c r="A19" s="150" t="s">
        <v>160</v>
      </c>
      <c r="B19" s="151"/>
      <c r="C19" s="151"/>
      <c r="D19" s="152"/>
    </row>
    <row r="20" spans="1:4" ht="12.75" customHeight="1">
      <c r="A20" s="150" t="s">
        <v>159</v>
      </c>
      <c r="B20" s="151"/>
      <c r="C20" s="151"/>
      <c r="D20" s="152"/>
    </row>
    <row r="21" spans="1:4" ht="13.5" customHeight="1" thickBot="1">
      <c r="A21" s="153" t="s">
        <v>175</v>
      </c>
      <c r="B21" s="154"/>
      <c r="C21" s="154"/>
      <c r="D21" s="155"/>
    </row>
  </sheetData>
  <mergeCells count="8">
    <mergeCell ref="A18:D18"/>
    <mergeCell ref="A19:D19"/>
    <mergeCell ref="A20:D20"/>
    <mergeCell ref="A21:D21"/>
    <mergeCell ref="A15:D15"/>
    <mergeCell ref="A16:D16"/>
    <mergeCell ref="A17:D17"/>
    <mergeCell ref="A13:R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12" sqref="E12"/>
    </sheetView>
  </sheetViews>
  <sheetFormatPr defaultColWidth="9.140625" defaultRowHeight="12.75"/>
  <cols>
    <col min="1" max="1" width="19.140625" style="55" customWidth="1"/>
    <col min="2" max="2" width="16.57421875" style="84" customWidth="1"/>
    <col min="3" max="3" width="25.140625" style="84" customWidth="1"/>
    <col min="4" max="4" width="18.28125" style="84" customWidth="1"/>
    <col min="5" max="5" width="19.28125" style="84" customWidth="1"/>
    <col min="6" max="6" width="20.7109375" style="84" customWidth="1"/>
    <col min="7" max="16384" width="9.140625" style="52" customWidth="1"/>
  </cols>
  <sheetData>
    <row r="1" spans="1:6" s="55" customFormat="1" ht="47.25">
      <c r="A1" s="126" t="s">
        <v>14</v>
      </c>
      <c r="B1" s="141" t="s">
        <v>234</v>
      </c>
      <c r="C1" s="141" t="s">
        <v>235</v>
      </c>
      <c r="D1" s="141" t="s">
        <v>236</v>
      </c>
      <c r="E1" s="141" t="s">
        <v>237</v>
      </c>
      <c r="F1" s="142" t="s">
        <v>166</v>
      </c>
    </row>
    <row r="2" spans="1:6" ht="15.75">
      <c r="A2" s="138" t="s">
        <v>114</v>
      </c>
      <c r="B2" s="143" t="s">
        <v>24</v>
      </c>
      <c r="C2" s="143" t="s">
        <v>24</v>
      </c>
      <c r="D2" s="143" t="s">
        <v>24</v>
      </c>
      <c r="E2" s="143" t="s">
        <v>24</v>
      </c>
      <c r="F2" s="144"/>
    </row>
    <row r="3" spans="1:6" ht="30">
      <c r="A3" s="138" t="s">
        <v>9</v>
      </c>
      <c r="B3" s="143" t="s">
        <v>24</v>
      </c>
      <c r="C3" s="143" t="s">
        <v>233</v>
      </c>
      <c r="D3" s="143" t="s">
        <v>24</v>
      </c>
      <c r="E3" s="143" t="s">
        <v>21</v>
      </c>
      <c r="F3" s="144"/>
    </row>
    <row r="4" spans="1:6" ht="15.75">
      <c r="A4" s="138" t="s">
        <v>182</v>
      </c>
      <c r="B4" s="143" t="s">
        <v>24</v>
      </c>
      <c r="C4" s="143" t="s">
        <v>24</v>
      </c>
      <c r="D4" s="143" t="s">
        <v>24</v>
      </c>
      <c r="E4" s="143" t="s">
        <v>24</v>
      </c>
      <c r="F4" s="144"/>
    </row>
    <row r="5" spans="1:6" ht="15.75">
      <c r="A5" s="138" t="s">
        <v>85</v>
      </c>
      <c r="B5" s="143" t="s">
        <v>24</v>
      </c>
      <c r="C5" s="143" t="s">
        <v>24</v>
      </c>
      <c r="D5" s="143" t="s">
        <v>24</v>
      </c>
      <c r="E5" s="143" t="s">
        <v>21</v>
      </c>
      <c r="F5" s="144"/>
    </row>
    <row r="6" spans="1:6" ht="15.75">
      <c r="A6" s="138" t="s">
        <v>11</v>
      </c>
      <c r="B6" s="143" t="s">
        <v>24</v>
      </c>
      <c r="C6" s="143" t="s">
        <v>21</v>
      </c>
      <c r="D6" s="143" t="s">
        <v>24</v>
      </c>
      <c r="E6" s="143" t="s">
        <v>21</v>
      </c>
      <c r="F6" s="144"/>
    </row>
    <row r="7" spans="1:6" ht="45">
      <c r="A7" s="138" t="s">
        <v>110</v>
      </c>
      <c r="B7" s="143" t="s">
        <v>24</v>
      </c>
      <c r="C7" s="143" t="s">
        <v>24</v>
      </c>
      <c r="D7" s="143" t="s">
        <v>24</v>
      </c>
      <c r="E7" s="143" t="s">
        <v>238</v>
      </c>
      <c r="F7" s="144"/>
    </row>
    <row r="8" spans="1:6" ht="31.5">
      <c r="A8" s="138" t="s">
        <v>239</v>
      </c>
      <c r="B8" s="143" t="s">
        <v>21</v>
      </c>
      <c r="C8" s="143" t="s">
        <v>21</v>
      </c>
      <c r="D8" s="143" t="s">
        <v>21</v>
      </c>
      <c r="E8" s="143" t="s">
        <v>21</v>
      </c>
      <c r="F8" s="144"/>
    </row>
    <row r="9" spans="1:6" ht="15.75">
      <c r="A9" s="138" t="s">
        <v>10</v>
      </c>
      <c r="B9" s="143" t="s">
        <v>24</v>
      </c>
      <c r="C9" s="143" t="s">
        <v>21</v>
      </c>
      <c r="D9" s="143" t="s">
        <v>24</v>
      </c>
      <c r="E9" s="143" t="s">
        <v>21</v>
      </c>
      <c r="F9" s="144"/>
    </row>
    <row r="10" spans="1:6" ht="15.75">
      <c r="A10" s="138" t="s">
        <v>66</v>
      </c>
      <c r="B10" s="143" t="s">
        <v>21</v>
      </c>
      <c r="C10" s="143" t="s">
        <v>21</v>
      </c>
      <c r="D10" s="143" t="s">
        <v>21</v>
      </c>
      <c r="E10" s="143" t="s">
        <v>21</v>
      </c>
      <c r="F10" s="144"/>
    </row>
    <row r="11" spans="1:6" ht="30">
      <c r="A11" s="138" t="s">
        <v>278</v>
      </c>
      <c r="B11" s="143" t="s">
        <v>24</v>
      </c>
      <c r="C11" s="143" t="s">
        <v>24</v>
      </c>
      <c r="D11" s="143" t="s">
        <v>24</v>
      </c>
      <c r="E11" s="143" t="s">
        <v>24</v>
      </c>
      <c r="F11" s="144" t="s">
        <v>279</v>
      </c>
    </row>
    <row r="12" spans="1:6" ht="31.5">
      <c r="A12" s="138" t="s">
        <v>6</v>
      </c>
      <c r="B12" s="143" t="s">
        <v>21</v>
      </c>
      <c r="C12" s="143" t="s">
        <v>21</v>
      </c>
      <c r="D12" s="143" t="s">
        <v>308</v>
      </c>
      <c r="E12" s="143" t="s">
        <v>21</v>
      </c>
      <c r="F12" s="144"/>
    </row>
    <row r="13" spans="1:6" ht="60">
      <c r="A13" s="138" t="s">
        <v>243</v>
      </c>
      <c r="B13" s="143" t="s">
        <v>21</v>
      </c>
      <c r="C13" s="143" t="s">
        <v>285</v>
      </c>
      <c r="D13" s="143" t="s">
        <v>308</v>
      </c>
      <c r="E13" s="143" t="s">
        <v>21</v>
      </c>
      <c r="F13" s="144"/>
    </row>
    <row r="14" spans="1:6" ht="15.75">
      <c r="A14" s="138" t="s">
        <v>280</v>
      </c>
      <c r="B14" s="143" t="s">
        <v>24</v>
      </c>
      <c r="C14" s="143" t="s">
        <v>24</v>
      </c>
      <c r="D14" s="143" t="s">
        <v>21</v>
      </c>
      <c r="E14" s="143" t="s">
        <v>24</v>
      </c>
      <c r="F14" s="144"/>
    </row>
    <row r="15" spans="1:6" ht="15.75">
      <c r="A15" s="138" t="s">
        <v>95</v>
      </c>
      <c r="B15" s="143" t="s">
        <v>24</v>
      </c>
      <c r="C15" s="143" t="s">
        <v>24</v>
      </c>
      <c r="D15" s="143" t="s">
        <v>24</v>
      </c>
      <c r="E15" s="143" t="s">
        <v>24</v>
      </c>
      <c r="F15" s="144"/>
    </row>
    <row r="16" spans="1:6" ht="15.75">
      <c r="A16" s="138" t="s">
        <v>58</v>
      </c>
      <c r="B16" s="143" t="s">
        <v>24</v>
      </c>
      <c r="C16" s="143" t="s">
        <v>281</v>
      </c>
      <c r="D16" s="143" t="s">
        <v>24</v>
      </c>
      <c r="E16" s="143" t="s">
        <v>281</v>
      </c>
      <c r="F16" s="144"/>
    </row>
    <row r="17" spans="1:6" ht="30">
      <c r="A17" s="138" t="s">
        <v>50</v>
      </c>
      <c r="B17" s="143" t="s">
        <v>24</v>
      </c>
      <c r="C17" s="143" t="s">
        <v>21</v>
      </c>
      <c r="D17" s="143" t="s">
        <v>24</v>
      </c>
      <c r="E17" s="143" t="s">
        <v>282</v>
      </c>
      <c r="F17" s="144"/>
    </row>
    <row r="18" spans="1:6" ht="15.75">
      <c r="A18" s="138" t="s">
        <v>12</v>
      </c>
      <c r="B18" s="143" t="s">
        <v>24</v>
      </c>
      <c r="C18" s="143" t="s">
        <v>283</v>
      </c>
      <c r="D18" s="143" t="s">
        <v>24</v>
      </c>
      <c r="E18" s="143" t="s">
        <v>21</v>
      </c>
      <c r="F18" s="144"/>
    </row>
    <row r="19" spans="1:6" ht="15.75">
      <c r="A19" s="138" t="s">
        <v>8</v>
      </c>
      <c r="B19" s="143" t="s">
        <v>24</v>
      </c>
      <c r="C19" s="143" t="s">
        <v>284</v>
      </c>
      <c r="D19" s="143" t="s">
        <v>24</v>
      </c>
      <c r="E19" s="143" t="s">
        <v>21</v>
      </c>
      <c r="F19" s="144"/>
    </row>
    <row r="20" spans="1:6" ht="31.5">
      <c r="A20" s="138" t="s">
        <v>179</v>
      </c>
      <c r="B20" s="143" t="s">
        <v>24</v>
      </c>
      <c r="C20" s="143" t="s">
        <v>24</v>
      </c>
      <c r="D20" s="143" t="s">
        <v>21</v>
      </c>
      <c r="E20" s="143" t="s">
        <v>21</v>
      </c>
      <c r="F20" s="144"/>
    </row>
    <row r="21" spans="1:6" ht="16.5" thickBot="1">
      <c r="A21" s="139" t="s">
        <v>98</v>
      </c>
      <c r="B21" s="145" t="s">
        <v>24</v>
      </c>
      <c r="C21" s="145" t="s">
        <v>24</v>
      </c>
      <c r="D21" s="145" t="s">
        <v>24</v>
      </c>
      <c r="E21" s="145" t="s">
        <v>24</v>
      </c>
      <c r="F21" s="14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workbookViewId="0" topLeftCell="A1">
      <pane xSplit="6" ySplit="8" topLeftCell="I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" sqref="A2:IV13"/>
    </sheetView>
  </sheetViews>
  <sheetFormatPr defaultColWidth="9.140625" defaultRowHeight="12.75"/>
  <cols>
    <col min="1" max="1" width="19.28125" style="42" customWidth="1"/>
    <col min="2" max="2" width="22.57421875" style="42" customWidth="1"/>
    <col min="3" max="12" width="14.7109375" style="42" customWidth="1"/>
    <col min="13" max="13" width="14.7109375" style="59" customWidth="1"/>
    <col min="14" max="14" width="14.7109375" style="104" customWidth="1"/>
    <col min="15" max="15" width="24.8515625" style="42" customWidth="1"/>
    <col min="16" max="16" width="14.7109375" style="42" customWidth="1"/>
    <col min="17" max="17" width="14.7109375" style="117" customWidth="1"/>
    <col min="18" max="18" width="20.28125" style="42" customWidth="1"/>
    <col min="19" max="16384" width="14.7109375" style="42" customWidth="1"/>
  </cols>
  <sheetData>
    <row r="1" spans="1:18" s="32" customFormat="1" ht="63">
      <c r="A1" s="29" t="s">
        <v>14</v>
      </c>
      <c r="B1" s="29" t="s">
        <v>122</v>
      </c>
      <c r="C1" s="29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320</v>
      </c>
      <c r="L1" s="5" t="s">
        <v>319</v>
      </c>
      <c r="M1" s="5" t="s">
        <v>225</v>
      </c>
      <c r="N1" s="101" t="s">
        <v>224</v>
      </c>
      <c r="O1" s="5" t="s">
        <v>3</v>
      </c>
      <c r="P1" s="5" t="s">
        <v>18</v>
      </c>
      <c r="Q1" s="31" t="s">
        <v>4</v>
      </c>
      <c r="R1" s="29" t="s">
        <v>166</v>
      </c>
    </row>
    <row r="2" spans="1:17" s="33" customFormat="1" ht="30">
      <c r="A2" s="32" t="s">
        <v>9</v>
      </c>
      <c r="B2" s="32" t="s">
        <v>117</v>
      </c>
      <c r="C2" s="33" t="s">
        <v>53</v>
      </c>
      <c r="D2" s="34" t="s">
        <v>13</v>
      </c>
      <c r="E2" s="34" t="s">
        <v>21</v>
      </c>
      <c r="F2" s="34" t="s">
        <v>13</v>
      </c>
      <c r="G2" s="34">
        <v>0.6</v>
      </c>
      <c r="H2" s="36" t="s">
        <v>24</v>
      </c>
      <c r="I2" s="34" t="s">
        <v>13</v>
      </c>
      <c r="J2" s="35">
        <f>G2*2.5</f>
        <v>1.5</v>
      </c>
      <c r="K2" s="35">
        <f>(J2/100)*30</f>
        <v>0.44999999999999996</v>
      </c>
      <c r="L2" s="34">
        <v>40</v>
      </c>
      <c r="M2" s="35">
        <f>(J2/100)*L2</f>
        <v>0.6</v>
      </c>
      <c r="N2" s="102">
        <f>(M2/6)*100</f>
        <v>10</v>
      </c>
      <c r="O2" s="34" t="s">
        <v>162</v>
      </c>
      <c r="P2" s="34" t="s">
        <v>24</v>
      </c>
      <c r="Q2" s="37">
        <v>38806</v>
      </c>
    </row>
    <row r="3" spans="1:17" s="33" customFormat="1" ht="30">
      <c r="A3" s="33" t="s">
        <v>11</v>
      </c>
      <c r="B3" s="33" t="s">
        <v>154</v>
      </c>
      <c r="C3" s="33" t="s">
        <v>53</v>
      </c>
      <c r="D3" s="34" t="s">
        <v>24</v>
      </c>
      <c r="E3" s="34" t="s">
        <v>21</v>
      </c>
      <c r="F3" s="34" t="s">
        <v>13</v>
      </c>
      <c r="G3" s="34">
        <v>0.7</v>
      </c>
      <c r="H3" s="34" t="s">
        <v>21</v>
      </c>
      <c r="I3" s="34" t="s">
        <v>13</v>
      </c>
      <c r="J3" s="35">
        <v>1.8</v>
      </c>
      <c r="K3" s="35">
        <f aca="true" t="shared" si="0" ref="K3:K13">(J3/100)*30</f>
        <v>0.54</v>
      </c>
      <c r="L3" s="34">
        <v>40</v>
      </c>
      <c r="M3" s="35">
        <f>(J3/100)*L3</f>
        <v>0.7200000000000001</v>
      </c>
      <c r="N3" s="102">
        <f>(M3/6)*100</f>
        <v>12.000000000000002</v>
      </c>
      <c r="O3" s="36">
        <v>4</v>
      </c>
      <c r="P3" s="34" t="s">
        <v>24</v>
      </c>
      <c r="Q3" s="37">
        <v>38804</v>
      </c>
    </row>
    <row r="4" spans="1:17" s="33" customFormat="1" ht="15">
      <c r="A4" s="32" t="s">
        <v>10</v>
      </c>
      <c r="B4" s="33" t="s">
        <v>200</v>
      </c>
      <c r="C4" s="33" t="s">
        <v>53</v>
      </c>
      <c r="D4" s="34" t="s">
        <v>13</v>
      </c>
      <c r="E4" s="34" t="s">
        <v>13</v>
      </c>
      <c r="F4" s="34" t="s">
        <v>13</v>
      </c>
      <c r="G4" s="34" t="s">
        <v>13</v>
      </c>
      <c r="H4" s="34" t="s">
        <v>13</v>
      </c>
      <c r="I4" s="34" t="s">
        <v>13</v>
      </c>
      <c r="J4" s="35" t="s">
        <v>13</v>
      </c>
      <c r="K4" s="35" t="s">
        <v>13</v>
      </c>
      <c r="L4" s="34">
        <v>40</v>
      </c>
      <c r="M4" s="35" t="s">
        <v>13</v>
      </c>
      <c r="N4" s="102" t="s">
        <v>13</v>
      </c>
      <c r="O4" s="34" t="s">
        <v>13</v>
      </c>
      <c r="P4" s="34" t="s">
        <v>13</v>
      </c>
      <c r="Q4" s="37">
        <v>38827</v>
      </c>
    </row>
    <row r="5" spans="1:17" s="33" customFormat="1" ht="30">
      <c r="A5" s="32" t="s">
        <v>163</v>
      </c>
      <c r="B5" s="33" t="s">
        <v>90</v>
      </c>
      <c r="C5" s="33" t="s">
        <v>53</v>
      </c>
      <c r="D5" s="34" t="s">
        <v>13</v>
      </c>
      <c r="E5" s="34" t="s">
        <v>24</v>
      </c>
      <c r="F5" s="34" t="s">
        <v>13</v>
      </c>
      <c r="G5" s="34" t="s">
        <v>13</v>
      </c>
      <c r="H5" s="36" t="s">
        <v>24</v>
      </c>
      <c r="I5" s="34" t="s">
        <v>13</v>
      </c>
      <c r="J5" s="35" t="s">
        <v>13</v>
      </c>
      <c r="K5" s="35" t="s">
        <v>13</v>
      </c>
      <c r="L5" s="34">
        <v>40</v>
      </c>
      <c r="M5" s="35" t="s">
        <v>13</v>
      </c>
      <c r="N5" s="102" t="s">
        <v>13</v>
      </c>
      <c r="O5" s="34">
        <v>6</v>
      </c>
      <c r="P5" s="34" t="s">
        <v>24</v>
      </c>
      <c r="Q5" s="37">
        <v>38806</v>
      </c>
    </row>
    <row r="6" spans="1:17" s="33" customFormat="1" ht="45">
      <c r="A6" s="33" t="s">
        <v>58</v>
      </c>
      <c r="B6" s="33" t="s">
        <v>60</v>
      </c>
      <c r="C6" s="33" t="s">
        <v>53</v>
      </c>
      <c r="D6" s="34" t="s">
        <v>13</v>
      </c>
      <c r="E6" s="34" t="s">
        <v>24</v>
      </c>
      <c r="F6" s="34" t="s">
        <v>13</v>
      </c>
      <c r="G6" s="34">
        <f>J6/2.5</f>
        <v>0.48</v>
      </c>
      <c r="H6" s="34" t="s">
        <v>24</v>
      </c>
      <c r="I6" s="34" t="s">
        <v>13</v>
      </c>
      <c r="J6" s="35">
        <v>1.2</v>
      </c>
      <c r="K6" s="35">
        <f t="shared" si="0"/>
        <v>0.36</v>
      </c>
      <c r="L6" s="34">
        <v>40</v>
      </c>
      <c r="M6" s="35">
        <f aca="true" t="shared" si="1" ref="M6:M13">(J6/100)*L6</f>
        <v>0.48</v>
      </c>
      <c r="N6" s="102">
        <f aca="true" t="shared" si="2" ref="N6:N13">(M6/6)*100</f>
        <v>8</v>
      </c>
      <c r="O6" s="36" t="s">
        <v>286</v>
      </c>
      <c r="P6" s="34" t="s">
        <v>24</v>
      </c>
      <c r="Q6" s="37">
        <v>38862</v>
      </c>
    </row>
    <row r="7" spans="1:17" s="33" customFormat="1" ht="45">
      <c r="A7" s="33" t="s">
        <v>58</v>
      </c>
      <c r="B7" s="33" t="s">
        <v>61</v>
      </c>
      <c r="C7" s="33" t="s">
        <v>53</v>
      </c>
      <c r="D7" s="34" t="s">
        <v>13</v>
      </c>
      <c r="E7" s="34" t="s">
        <v>24</v>
      </c>
      <c r="F7" s="34" t="s">
        <v>13</v>
      </c>
      <c r="G7" s="34">
        <f>J7/2.5</f>
        <v>0.72</v>
      </c>
      <c r="H7" s="34" t="s">
        <v>24</v>
      </c>
      <c r="I7" s="34" t="s">
        <v>13</v>
      </c>
      <c r="J7" s="35">
        <v>1.8</v>
      </c>
      <c r="K7" s="35">
        <f t="shared" si="0"/>
        <v>0.54</v>
      </c>
      <c r="L7" s="34">
        <v>40</v>
      </c>
      <c r="M7" s="35">
        <f t="shared" si="1"/>
        <v>0.7200000000000001</v>
      </c>
      <c r="N7" s="102">
        <f t="shared" si="2"/>
        <v>12.000000000000002</v>
      </c>
      <c r="O7" s="36" t="s">
        <v>286</v>
      </c>
      <c r="P7" s="34" t="s">
        <v>24</v>
      </c>
      <c r="Q7" s="37">
        <v>38862</v>
      </c>
    </row>
    <row r="8" spans="1:17" s="33" customFormat="1" ht="15">
      <c r="A8" s="32" t="s">
        <v>50</v>
      </c>
      <c r="B8" s="33" t="s">
        <v>53</v>
      </c>
      <c r="C8" s="33" t="s">
        <v>53</v>
      </c>
      <c r="D8" s="34" t="s">
        <v>24</v>
      </c>
      <c r="E8" s="34" t="s">
        <v>21</v>
      </c>
      <c r="F8" s="34" t="s">
        <v>13</v>
      </c>
      <c r="G8" s="34">
        <v>0.7</v>
      </c>
      <c r="H8" s="36" t="s">
        <v>21</v>
      </c>
      <c r="I8" s="34" t="s">
        <v>13</v>
      </c>
      <c r="J8" s="35">
        <v>1.8</v>
      </c>
      <c r="K8" s="35">
        <f t="shared" si="0"/>
        <v>0.54</v>
      </c>
      <c r="L8" s="34">
        <v>40</v>
      </c>
      <c r="M8" s="35">
        <f t="shared" si="1"/>
        <v>0.7200000000000001</v>
      </c>
      <c r="N8" s="102">
        <f t="shared" si="2"/>
        <v>12.000000000000002</v>
      </c>
      <c r="O8" s="34">
        <v>4</v>
      </c>
      <c r="P8" s="36" t="s">
        <v>24</v>
      </c>
      <c r="Q8" s="37">
        <v>38796</v>
      </c>
    </row>
    <row r="9" spans="1:17" s="33" customFormat="1" ht="30">
      <c r="A9" s="32" t="s">
        <v>12</v>
      </c>
      <c r="B9" s="33" t="s">
        <v>81</v>
      </c>
      <c r="C9" s="33" t="s">
        <v>53</v>
      </c>
      <c r="D9" s="34" t="s">
        <v>24</v>
      </c>
      <c r="E9" s="34" t="s">
        <v>21</v>
      </c>
      <c r="F9" s="34" t="s">
        <v>13</v>
      </c>
      <c r="G9" s="34">
        <v>0.6</v>
      </c>
      <c r="H9" s="34" t="s">
        <v>24</v>
      </c>
      <c r="I9" s="34" t="s">
        <v>13</v>
      </c>
      <c r="J9" s="38">
        <f>G9*2.5</f>
        <v>1.5</v>
      </c>
      <c r="K9" s="35">
        <f t="shared" si="0"/>
        <v>0.44999999999999996</v>
      </c>
      <c r="L9" s="34">
        <v>40</v>
      </c>
      <c r="M9" s="35">
        <f t="shared" si="1"/>
        <v>0.6</v>
      </c>
      <c r="N9" s="102">
        <f t="shared" si="2"/>
        <v>10</v>
      </c>
      <c r="O9" s="34" t="s">
        <v>162</v>
      </c>
      <c r="P9" s="34" t="s">
        <v>24</v>
      </c>
      <c r="Q9" s="37">
        <v>38804</v>
      </c>
    </row>
    <row r="10" spans="1:17" s="33" customFormat="1" ht="30">
      <c r="A10" s="32" t="s">
        <v>12</v>
      </c>
      <c r="B10" s="33" t="s">
        <v>153</v>
      </c>
      <c r="C10" s="33" t="s">
        <v>53</v>
      </c>
      <c r="D10" s="34" t="s">
        <v>24</v>
      </c>
      <c r="E10" s="34" t="s">
        <v>21</v>
      </c>
      <c r="F10" s="34" t="s">
        <v>13</v>
      </c>
      <c r="G10" s="34">
        <v>0.7</v>
      </c>
      <c r="H10" s="34" t="s">
        <v>24</v>
      </c>
      <c r="I10" s="34" t="s">
        <v>13</v>
      </c>
      <c r="J10" s="38">
        <f>G10*2.5</f>
        <v>1.75</v>
      </c>
      <c r="K10" s="35">
        <f t="shared" si="0"/>
        <v>0.525</v>
      </c>
      <c r="L10" s="34">
        <v>40</v>
      </c>
      <c r="M10" s="35">
        <f t="shared" si="1"/>
        <v>0.7000000000000001</v>
      </c>
      <c r="N10" s="102">
        <f t="shared" si="2"/>
        <v>11.666666666666668</v>
      </c>
      <c r="O10" s="34" t="s">
        <v>162</v>
      </c>
      <c r="P10" s="34" t="s">
        <v>24</v>
      </c>
      <c r="Q10" s="37">
        <v>38804</v>
      </c>
    </row>
    <row r="11" spans="1:17" s="33" customFormat="1" ht="30">
      <c r="A11" s="32" t="s">
        <v>12</v>
      </c>
      <c r="B11" s="33" t="s">
        <v>80</v>
      </c>
      <c r="C11" s="33" t="s">
        <v>53</v>
      </c>
      <c r="D11" s="34" t="s">
        <v>24</v>
      </c>
      <c r="E11" s="34" t="s">
        <v>21</v>
      </c>
      <c r="F11" s="34" t="s">
        <v>13</v>
      </c>
      <c r="G11" s="34">
        <v>0.8</v>
      </c>
      <c r="H11" s="34" t="s">
        <v>24</v>
      </c>
      <c r="I11" s="34" t="s">
        <v>13</v>
      </c>
      <c r="J11" s="38">
        <f>G11*2.5</f>
        <v>2</v>
      </c>
      <c r="K11" s="35">
        <f t="shared" si="0"/>
        <v>0.6</v>
      </c>
      <c r="L11" s="34">
        <v>40</v>
      </c>
      <c r="M11" s="35">
        <f t="shared" si="1"/>
        <v>0.8</v>
      </c>
      <c r="N11" s="102">
        <f t="shared" si="2"/>
        <v>13.333333333333334</v>
      </c>
      <c r="O11" s="34" t="s">
        <v>162</v>
      </c>
      <c r="P11" s="34" t="s">
        <v>24</v>
      </c>
      <c r="Q11" s="37">
        <v>38804</v>
      </c>
    </row>
    <row r="12" spans="1:18" s="33" customFormat="1" ht="30">
      <c r="A12" s="32" t="s">
        <v>8</v>
      </c>
      <c r="B12" s="33" t="s">
        <v>71</v>
      </c>
      <c r="C12" s="33" t="s">
        <v>53</v>
      </c>
      <c r="D12" s="34" t="s">
        <v>24</v>
      </c>
      <c r="E12" s="34" t="s">
        <v>21</v>
      </c>
      <c r="F12" s="34" t="s">
        <v>13</v>
      </c>
      <c r="G12" s="34">
        <v>0.7</v>
      </c>
      <c r="H12" s="36" t="s">
        <v>24</v>
      </c>
      <c r="I12" s="34" t="s">
        <v>13</v>
      </c>
      <c r="J12" s="38">
        <f>G12*2.5</f>
        <v>1.75</v>
      </c>
      <c r="K12" s="35">
        <f t="shared" si="0"/>
        <v>0.525</v>
      </c>
      <c r="L12" s="34">
        <v>40</v>
      </c>
      <c r="M12" s="35">
        <f t="shared" si="1"/>
        <v>0.7000000000000001</v>
      </c>
      <c r="N12" s="102">
        <f t="shared" si="2"/>
        <v>11.666666666666668</v>
      </c>
      <c r="O12" s="34" t="s">
        <v>162</v>
      </c>
      <c r="P12" s="34" t="s">
        <v>24</v>
      </c>
      <c r="Q12" s="37">
        <v>38862</v>
      </c>
      <c r="R12" s="34"/>
    </row>
    <row r="13" spans="1:17" s="33" customFormat="1" ht="30">
      <c r="A13" s="32" t="s">
        <v>243</v>
      </c>
      <c r="B13" s="32" t="s">
        <v>31</v>
      </c>
      <c r="C13" s="33" t="s">
        <v>142</v>
      </c>
      <c r="D13" s="34" t="s">
        <v>13</v>
      </c>
      <c r="E13" s="34" t="s">
        <v>21</v>
      </c>
      <c r="F13" s="34" t="s">
        <v>13</v>
      </c>
      <c r="G13" s="34">
        <v>0.6</v>
      </c>
      <c r="H13" s="34" t="s">
        <v>21</v>
      </c>
      <c r="I13" s="34" t="s">
        <v>13</v>
      </c>
      <c r="J13" s="35">
        <v>1.5</v>
      </c>
      <c r="K13" s="35">
        <f t="shared" si="0"/>
        <v>0.44999999999999996</v>
      </c>
      <c r="L13" s="34">
        <v>40</v>
      </c>
      <c r="M13" s="35">
        <f t="shared" si="1"/>
        <v>0.6</v>
      </c>
      <c r="N13" s="102">
        <f t="shared" si="2"/>
        <v>10</v>
      </c>
      <c r="O13" s="34">
        <v>4</v>
      </c>
      <c r="P13" s="34" t="s">
        <v>24</v>
      </c>
      <c r="Q13" s="39">
        <v>38796</v>
      </c>
    </row>
    <row r="14" spans="4:17" s="60" customFormat="1" ht="15.75">
      <c r="D14" s="57"/>
      <c r="E14" s="57"/>
      <c r="F14" s="57"/>
      <c r="G14" s="57">
        <f>SUM(G2:G13)/10</f>
        <v>0.6599999999999999</v>
      </c>
      <c r="H14" s="57"/>
      <c r="I14" s="57"/>
      <c r="J14" s="57">
        <f>SUM(J2:J13)/10</f>
        <v>1.6600000000000001</v>
      </c>
      <c r="K14" s="57">
        <f>SUM(K2:K13)/10</f>
        <v>0.49800000000000005</v>
      </c>
      <c r="L14" s="35"/>
      <c r="M14" s="57">
        <f>SUM(M2:M13)/10</f>
        <v>0.6639999999999999</v>
      </c>
      <c r="N14" s="103">
        <f>SUM(N2:N13)/10</f>
        <v>11.066666666666666</v>
      </c>
      <c r="O14" s="57"/>
      <c r="P14" s="57"/>
      <c r="Q14" s="116"/>
    </row>
    <row r="15" spans="4:17" s="33" customFormat="1" ht="15.75"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102"/>
      <c r="O15" s="57"/>
      <c r="P15" s="57"/>
      <c r="Q15" s="37"/>
    </row>
    <row r="16" ht="15">
      <c r="A16" s="42" t="s">
        <v>314</v>
      </c>
    </row>
    <row r="18" ht="15.75" thickBot="1"/>
    <row r="19" spans="1:4" ht="15.75" customHeight="1">
      <c r="A19" s="166" t="s">
        <v>167</v>
      </c>
      <c r="B19" s="167"/>
      <c r="C19" s="167"/>
      <c r="D19" s="168"/>
    </row>
    <row r="20" spans="1:4" ht="15" customHeight="1">
      <c r="A20" s="160" t="s">
        <v>16</v>
      </c>
      <c r="B20" s="161"/>
      <c r="C20" s="161"/>
      <c r="D20" s="162"/>
    </row>
    <row r="21" spans="1:4" ht="15" customHeight="1">
      <c r="A21" s="160" t="s">
        <v>15</v>
      </c>
      <c r="B21" s="161"/>
      <c r="C21" s="161"/>
      <c r="D21" s="162"/>
    </row>
    <row r="22" spans="1:4" ht="30" customHeight="1">
      <c r="A22" s="160" t="s">
        <v>190</v>
      </c>
      <c r="B22" s="161"/>
      <c r="C22" s="161"/>
      <c r="D22" s="162"/>
    </row>
    <row r="23" spans="1:4" ht="15" customHeight="1">
      <c r="A23" s="160" t="s">
        <v>160</v>
      </c>
      <c r="B23" s="161"/>
      <c r="C23" s="161"/>
      <c r="D23" s="162"/>
    </row>
    <row r="24" spans="1:4" ht="15" customHeight="1">
      <c r="A24" s="160" t="s">
        <v>159</v>
      </c>
      <c r="B24" s="161"/>
      <c r="C24" s="161"/>
      <c r="D24" s="162"/>
    </row>
    <row r="25" spans="1:4" ht="15.75" customHeight="1" thickBot="1">
      <c r="A25" s="163" t="s">
        <v>175</v>
      </c>
      <c r="B25" s="164"/>
      <c r="C25" s="164"/>
      <c r="D25" s="165"/>
    </row>
  </sheetData>
  <mergeCells count="7">
    <mergeCell ref="A23:D23"/>
    <mergeCell ref="A24:D24"/>
    <mergeCell ref="A25:D25"/>
    <mergeCell ref="A19:D19"/>
    <mergeCell ref="A20:D20"/>
    <mergeCell ref="A21:D21"/>
    <mergeCell ref="A22:D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8" sqref="A8"/>
    </sheetView>
  </sheetViews>
  <sheetFormatPr defaultColWidth="9.140625" defaultRowHeight="12.75"/>
  <cols>
    <col min="1" max="1" width="20.421875" style="52" customWidth="1"/>
    <col min="2" max="2" width="24.57421875" style="52" customWidth="1"/>
    <col min="3" max="3" width="15.421875" style="52" customWidth="1"/>
    <col min="4" max="11" width="14.28125" style="84" customWidth="1"/>
    <col min="12" max="12" width="13.57421875" style="84" customWidth="1"/>
    <col min="13" max="13" width="14.28125" style="84" customWidth="1"/>
    <col min="14" max="14" width="14.28125" style="105" customWidth="1"/>
    <col min="15" max="15" width="26.28125" style="84" customWidth="1"/>
    <col min="16" max="16" width="15.421875" style="84" customWidth="1"/>
    <col min="17" max="17" width="15.421875" style="52" customWidth="1"/>
    <col min="18" max="18" width="26.8515625" style="52" customWidth="1"/>
    <col min="19" max="16384" width="15.421875" style="52" customWidth="1"/>
  </cols>
  <sheetData>
    <row r="1" spans="1:18" s="46" customFormat="1" ht="63">
      <c r="A1" s="43" t="s">
        <v>14</v>
      </c>
      <c r="B1" s="43" t="s">
        <v>122</v>
      </c>
      <c r="C1" s="43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320</v>
      </c>
      <c r="L1" s="5" t="s">
        <v>319</v>
      </c>
      <c r="M1" s="5" t="s">
        <v>223</v>
      </c>
      <c r="N1" s="101" t="s">
        <v>224</v>
      </c>
      <c r="O1" s="5" t="s">
        <v>3</v>
      </c>
      <c r="P1" s="5" t="s">
        <v>18</v>
      </c>
      <c r="Q1" s="45" t="s">
        <v>4</v>
      </c>
      <c r="R1" s="43" t="s">
        <v>166</v>
      </c>
    </row>
    <row r="2" spans="1:17" s="47" customFormat="1" ht="15">
      <c r="A2" s="47" t="s">
        <v>58</v>
      </c>
      <c r="B2" s="47" t="s">
        <v>63</v>
      </c>
      <c r="C2" s="47" t="s">
        <v>88</v>
      </c>
      <c r="D2" s="34" t="s">
        <v>13</v>
      </c>
      <c r="E2" s="34" t="s">
        <v>21</v>
      </c>
      <c r="F2" s="34" t="s">
        <v>13</v>
      </c>
      <c r="G2" s="34">
        <v>0.5</v>
      </c>
      <c r="H2" s="34" t="s">
        <v>21</v>
      </c>
      <c r="I2" s="34" t="s">
        <v>13</v>
      </c>
      <c r="J2" s="34">
        <v>1.3</v>
      </c>
      <c r="K2" s="34">
        <f aca="true" t="shared" si="0" ref="K2:K8">J2/100*30</f>
        <v>0.39</v>
      </c>
      <c r="L2" s="34">
        <v>40</v>
      </c>
      <c r="M2" s="34">
        <f aca="true" t="shared" si="1" ref="M2:M8">SUM(J2/100)*L2</f>
        <v>0.52</v>
      </c>
      <c r="N2" s="102">
        <f aca="true" t="shared" si="2" ref="N2:N8">(M2/6)*100</f>
        <v>8.666666666666668</v>
      </c>
      <c r="O2" s="34">
        <v>4</v>
      </c>
      <c r="P2" s="34" t="s">
        <v>24</v>
      </c>
      <c r="Q2" s="49">
        <v>38862</v>
      </c>
    </row>
    <row r="3" spans="1:17" s="47" customFormat="1" ht="30">
      <c r="A3" s="46" t="s">
        <v>9</v>
      </c>
      <c r="B3" s="46" t="s">
        <v>138</v>
      </c>
      <c r="C3" s="47" t="s">
        <v>88</v>
      </c>
      <c r="D3" s="34" t="s">
        <v>13</v>
      </c>
      <c r="E3" s="34" t="s">
        <v>21</v>
      </c>
      <c r="F3" s="34" t="s">
        <v>13</v>
      </c>
      <c r="G3" s="34">
        <v>0.6</v>
      </c>
      <c r="H3" s="36" t="s">
        <v>24</v>
      </c>
      <c r="I3" s="34" t="s">
        <v>13</v>
      </c>
      <c r="J3" s="34">
        <f>G3*2.5</f>
        <v>1.5</v>
      </c>
      <c r="K3" s="34">
        <f t="shared" si="0"/>
        <v>0.44999999999999996</v>
      </c>
      <c r="L3" s="34">
        <v>40</v>
      </c>
      <c r="M3" s="34">
        <f t="shared" si="1"/>
        <v>0.6</v>
      </c>
      <c r="N3" s="102">
        <f t="shared" si="2"/>
        <v>10</v>
      </c>
      <c r="O3" s="34" t="s">
        <v>162</v>
      </c>
      <c r="P3" s="34" t="s">
        <v>24</v>
      </c>
      <c r="Q3" s="49">
        <v>38806</v>
      </c>
    </row>
    <row r="4" spans="1:17" s="47" customFormat="1" ht="30">
      <c r="A4" s="46" t="s">
        <v>6</v>
      </c>
      <c r="B4" s="47" t="s">
        <v>206</v>
      </c>
      <c r="C4" s="47" t="s">
        <v>141</v>
      </c>
      <c r="D4" s="34" t="s">
        <v>13</v>
      </c>
      <c r="E4" s="34" t="s">
        <v>21</v>
      </c>
      <c r="F4" s="34" t="s">
        <v>13</v>
      </c>
      <c r="G4" s="34">
        <v>0.6</v>
      </c>
      <c r="H4" s="36" t="s">
        <v>21</v>
      </c>
      <c r="I4" s="34" t="s">
        <v>13</v>
      </c>
      <c r="J4" s="34">
        <v>1.5</v>
      </c>
      <c r="K4" s="34">
        <f t="shared" si="0"/>
        <v>0.44999999999999996</v>
      </c>
      <c r="L4" s="34">
        <v>40</v>
      </c>
      <c r="M4" s="34">
        <f t="shared" si="1"/>
        <v>0.6</v>
      </c>
      <c r="N4" s="102">
        <f t="shared" si="2"/>
        <v>10</v>
      </c>
      <c r="O4" s="34">
        <v>4</v>
      </c>
      <c r="P4" s="34" t="s">
        <v>24</v>
      </c>
      <c r="Q4" s="49">
        <v>38806</v>
      </c>
    </row>
    <row r="5" spans="1:17" s="47" customFormat="1" ht="15">
      <c r="A5" s="46" t="s">
        <v>6</v>
      </c>
      <c r="B5" s="47" t="s">
        <v>148</v>
      </c>
      <c r="C5" s="47" t="s">
        <v>88</v>
      </c>
      <c r="D5" s="34" t="s">
        <v>13</v>
      </c>
      <c r="E5" s="34" t="s">
        <v>21</v>
      </c>
      <c r="F5" s="34" t="s">
        <v>13</v>
      </c>
      <c r="G5" s="34">
        <v>0.9</v>
      </c>
      <c r="H5" s="36" t="s">
        <v>21</v>
      </c>
      <c r="I5" s="34" t="s">
        <v>13</v>
      </c>
      <c r="J5" s="34">
        <v>1.6</v>
      </c>
      <c r="K5" s="34">
        <f t="shared" si="0"/>
        <v>0.48</v>
      </c>
      <c r="L5" s="34">
        <v>40</v>
      </c>
      <c r="M5" s="34">
        <f t="shared" si="1"/>
        <v>0.64</v>
      </c>
      <c r="N5" s="102">
        <f t="shared" si="2"/>
        <v>10.666666666666668</v>
      </c>
      <c r="O5" s="34">
        <v>4</v>
      </c>
      <c r="P5" s="34" t="s">
        <v>24</v>
      </c>
      <c r="Q5" s="49">
        <v>38806</v>
      </c>
    </row>
    <row r="6" spans="1:17" s="47" customFormat="1" ht="30">
      <c r="A6" s="46" t="s">
        <v>12</v>
      </c>
      <c r="B6" s="47" t="s">
        <v>82</v>
      </c>
      <c r="C6" s="47" t="s">
        <v>88</v>
      </c>
      <c r="D6" s="34" t="s">
        <v>24</v>
      </c>
      <c r="E6" s="34" t="s">
        <v>21</v>
      </c>
      <c r="F6" s="34" t="s">
        <v>13</v>
      </c>
      <c r="G6" s="34">
        <v>0.7</v>
      </c>
      <c r="H6" s="34" t="s">
        <v>24</v>
      </c>
      <c r="I6" s="34" t="s">
        <v>13</v>
      </c>
      <c r="J6" s="34">
        <f>G6*2.5</f>
        <v>1.75</v>
      </c>
      <c r="K6" s="34">
        <f t="shared" si="0"/>
        <v>0.525</v>
      </c>
      <c r="L6" s="34">
        <v>40</v>
      </c>
      <c r="M6" s="34">
        <f t="shared" si="1"/>
        <v>0.7000000000000001</v>
      </c>
      <c r="N6" s="102">
        <f t="shared" si="2"/>
        <v>11.666666666666668</v>
      </c>
      <c r="O6" s="34" t="s">
        <v>162</v>
      </c>
      <c r="P6" s="34" t="s">
        <v>24</v>
      </c>
      <c r="Q6" s="49">
        <v>38804</v>
      </c>
    </row>
    <row r="7" spans="1:17" s="47" customFormat="1" ht="30">
      <c r="A7" s="46" t="s">
        <v>12</v>
      </c>
      <c r="B7" s="47" t="s">
        <v>83</v>
      </c>
      <c r="C7" s="47" t="s">
        <v>88</v>
      </c>
      <c r="D7" s="34" t="s">
        <v>24</v>
      </c>
      <c r="E7" s="34" t="s">
        <v>21</v>
      </c>
      <c r="F7" s="34" t="s">
        <v>13</v>
      </c>
      <c r="G7" s="34">
        <v>0.7</v>
      </c>
      <c r="H7" s="34" t="s">
        <v>24</v>
      </c>
      <c r="I7" s="34" t="s">
        <v>13</v>
      </c>
      <c r="J7" s="34">
        <f>G7*2.5</f>
        <v>1.75</v>
      </c>
      <c r="K7" s="34">
        <f t="shared" si="0"/>
        <v>0.525</v>
      </c>
      <c r="L7" s="34">
        <v>40</v>
      </c>
      <c r="M7" s="34">
        <f t="shared" si="1"/>
        <v>0.7000000000000001</v>
      </c>
      <c r="N7" s="102">
        <f t="shared" si="2"/>
        <v>11.666666666666668</v>
      </c>
      <c r="O7" s="34" t="s">
        <v>162</v>
      </c>
      <c r="P7" s="34" t="s">
        <v>24</v>
      </c>
      <c r="Q7" s="49">
        <v>38804</v>
      </c>
    </row>
    <row r="8" spans="1:17" s="47" customFormat="1" ht="30">
      <c r="A8" s="47" t="s">
        <v>58</v>
      </c>
      <c r="B8" s="47" t="s">
        <v>62</v>
      </c>
      <c r="C8" s="47" t="s">
        <v>88</v>
      </c>
      <c r="D8" s="34" t="s">
        <v>13</v>
      </c>
      <c r="E8" s="34" t="s">
        <v>21</v>
      </c>
      <c r="F8" s="34" t="s">
        <v>13</v>
      </c>
      <c r="G8" s="34">
        <v>0.8</v>
      </c>
      <c r="H8" s="34" t="s">
        <v>21</v>
      </c>
      <c r="I8" s="34" t="s">
        <v>13</v>
      </c>
      <c r="J8" s="34">
        <v>2</v>
      </c>
      <c r="K8" s="34">
        <f t="shared" si="0"/>
        <v>0.6</v>
      </c>
      <c r="L8" s="34">
        <v>40</v>
      </c>
      <c r="M8" s="34">
        <f t="shared" si="1"/>
        <v>0.8</v>
      </c>
      <c r="N8" s="102">
        <f t="shared" si="2"/>
        <v>13.333333333333334</v>
      </c>
      <c r="O8" s="34">
        <v>4</v>
      </c>
      <c r="P8" s="34" t="s">
        <v>24</v>
      </c>
      <c r="Q8" s="49">
        <v>38806</v>
      </c>
    </row>
    <row r="9" spans="1:17" s="47" customFormat="1" ht="15">
      <c r="A9" s="52" t="s">
        <v>11</v>
      </c>
      <c r="B9" s="47" t="s">
        <v>200</v>
      </c>
      <c r="C9" s="47" t="s">
        <v>88</v>
      </c>
      <c r="D9" s="34" t="s">
        <v>13</v>
      </c>
      <c r="E9" s="34" t="s">
        <v>13</v>
      </c>
      <c r="F9" s="34" t="s">
        <v>13</v>
      </c>
      <c r="G9" s="34" t="s">
        <v>13</v>
      </c>
      <c r="H9" s="34" t="s">
        <v>13</v>
      </c>
      <c r="I9" s="34" t="s">
        <v>13</v>
      </c>
      <c r="J9" s="34" t="s">
        <v>13</v>
      </c>
      <c r="K9" s="34" t="s">
        <v>13</v>
      </c>
      <c r="L9" s="34" t="s">
        <v>13</v>
      </c>
      <c r="M9" s="34" t="s">
        <v>13</v>
      </c>
      <c r="N9" s="102" t="s">
        <v>13</v>
      </c>
      <c r="O9" s="34" t="s">
        <v>13</v>
      </c>
      <c r="P9" s="34" t="s">
        <v>13</v>
      </c>
      <c r="Q9" s="49">
        <v>38860</v>
      </c>
    </row>
    <row r="10" spans="1:17" s="47" customFormat="1" ht="15">
      <c r="A10" s="46" t="s">
        <v>10</v>
      </c>
      <c r="B10" s="47" t="s">
        <v>200</v>
      </c>
      <c r="C10" s="47" t="s">
        <v>88</v>
      </c>
      <c r="D10" s="34" t="s">
        <v>13</v>
      </c>
      <c r="E10" s="34" t="s">
        <v>13</v>
      </c>
      <c r="F10" s="34" t="s">
        <v>13</v>
      </c>
      <c r="G10" s="34" t="s">
        <v>13</v>
      </c>
      <c r="H10" s="34" t="s">
        <v>13</v>
      </c>
      <c r="I10" s="34" t="s">
        <v>13</v>
      </c>
      <c r="J10" s="34" t="s">
        <v>13</v>
      </c>
      <c r="K10" s="34" t="s">
        <v>13</v>
      </c>
      <c r="L10" s="34" t="s">
        <v>13</v>
      </c>
      <c r="M10" s="34" t="s">
        <v>13</v>
      </c>
      <c r="N10" s="102" t="s">
        <v>13</v>
      </c>
      <c r="O10" s="34" t="s">
        <v>13</v>
      </c>
      <c r="P10" s="34" t="s">
        <v>13</v>
      </c>
      <c r="Q10" s="49">
        <v>38827</v>
      </c>
    </row>
    <row r="11" spans="1:18" s="47" customFormat="1" ht="60">
      <c r="A11" s="47" t="s">
        <v>115</v>
      </c>
      <c r="B11" s="47" t="s">
        <v>88</v>
      </c>
      <c r="C11" s="47" t="s">
        <v>88</v>
      </c>
      <c r="D11" s="34" t="s">
        <v>24</v>
      </c>
      <c r="E11" s="34" t="s">
        <v>24</v>
      </c>
      <c r="F11" s="34" t="s">
        <v>13</v>
      </c>
      <c r="G11" s="34" t="s">
        <v>13</v>
      </c>
      <c r="H11" s="34" t="s">
        <v>24</v>
      </c>
      <c r="I11" s="34" t="s">
        <v>13</v>
      </c>
      <c r="J11" s="34" t="s">
        <v>13</v>
      </c>
      <c r="K11" s="34" t="s">
        <v>13</v>
      </c>
      <c r="L11" s="34">
        <v>40</v>
      </c>
      <c r="M11" s="34" t="s">
        <v>13</v>
      </c>
      <c r="N11" s="102" t="s">
        <v>13</v>
      </c>
      <c r="O11" s="34">
        <v>6</v>
      </c>
      <c r="P11" s="34" t="s">
        <v>24</v>
      </c>
      <c r="Q11" s="49">
        <v>38804</v>
      </c>
      <c r="R11" s="46" t="s">
        <v>161</v>
      </c>
    </row>
    <row r="12" spans="1:17" s="47" customFormat="1" ht="30">
      <c r="A12" s="46" t="s">
        <v>163</v>
      </c>
      <c r="B12" s="47" t="s">
        <v>178</v>
      </c>
      <c r="C12" s="47" t="s">
        <v>88</v>
      </c>
      <c r="D12" s="34" t="s">
        <v>13</v>
      </c>
      <c r="E12" s="34" t="s">
        <v>24</v>
      </c>
      <c r="F12" s="34" t="s">
        <v>13</v>
      </c>
      <c r="G12" s="34" t="s">
        <v>13</v>
      </c>
      <c r="H12" s="36" t="s">
        <v>24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102" t="s">
        <v>13</v>
      </c>
      <c r="O12" s="34">
        <v>6</v>
      </c>
      <c r="P12" s="34" t="s">
        <v>24</v>
      </c>
      <c r="Q12" s="49">
        <v>38806</v>
      </c>
    </row>
    <row r="13" spans="1:17" s="47" customFormat="1" ht="15">
      <c r="A13" s="46" t="s">
        <v>95</v>
      </c>
      <c r="B13" s="47" t="s">
        <v>88</v>
      </c>
      <c r="C13" s="47" t="s">
        <v>88</v>
      </c>
      <c r="D13" s="34" t="s">
        <v>24</v>
      </c>
      <c r="E13" s="34" t="s">
        <v>24</v>
      </c>
      <c r="F13" s="34" t="s">
        <v>13</v>
      </c>
      <c r="G13" s="34" t="s">
        <v>13</v>
      </c>
      <c r="H13" s="36" t="s">
        <v>24</v>
      </c>
      <c r="I13" s="34" t="s">
        <v>13</v>
      </c>
      <c r="J13" s="34" t="s">
        <v>13</v>
      </c>
      <c r="K13" s="34" t="s">
        <v>13</v>
      </c>
      <c r="L13" s="34">
        <v>40</v>
      </c>
      <c r="M13" s="34" t="s">
        <v>13</v>
      </c>
      <c r="N13" s="102" t="s">
        <v>13</v>
      </c>
      <c r="O13" s="34">
        <v>5</v>
      </c>
      <c r="P13" s="34" t="s">
        <v>24</v>
      </c>
      <c r="Q13" s="49">
        <v>38804</v>
      </c>
    </row>
    <row r="14" spans="1:17" s="47" customFormat="1" ht="15">
      <c r="A14" s="52" t="s">
        <v>8</v>
      </c>
      <c r="B14" s="47" t="s">
        <v>200</v>
      </c>
      <c r="C14" s="47" t="s">
        <v>88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102" t="s">
        <v>13</v>
      </c>
      <c r="O14" s="34" t="s">
        <v>13</v>
      </c>
      <c r="P14" s="34" t="s">
        <v>13</v>
      </c>
      <c r="Q14" s="49">
        <v>38860</v>
      </c>
    </row>
    <row r="15" spans="1:17" s="81" customFormat="1" ht="15.75">
      <c r="A15" s="80"/>
      <c r="D15" s="56"/>
      <c r="E15" s="56"/>
      <c r="F15" s="56"/>
      <c r="G15" s="57">
        <f>SUM(G2:G14)/7</f>
        <v>0.6857142857142857</v>
      </c>
      <c r="H15" s="58"/>
      <c r="I15" s="56"/>
      <c r="J15" s="57">
        <f>SUM(J2:J14)/7</f>
        <v>1.6285714285714286</v>
      </c>
      <c r="K15" s="57">
        <f>SUM(K2:K14)/7</f>
        <v>0.48857142857142855</v>
      </c>
      <c r="L15" s="57"/>
      <c r="M15" s="57">
        <f>SUM(M2:M14)/7</f>
        <v>0.6514285714285715</v>
      </c>
      <c r="N15" s="103">
        <f>SUM(N2:N14)/7</f>
        <v>10.857142857142858</v>
      </c>
      <c r="O15" s="56"/>
      <c r="P15" s="56"/>
      <c r="Q15" s="83"/>
    </row>
    <row r="16" spans="1:17" s="81" customFormat="1" ht="15.75">
      <c r="A16" s="169" t="s">
        <v>261</v>
      </c>
      <c r="B16" s="169"/>
      <c r="C16" s="169"/>
      <c r="D16" s="56"/>
      <c r="E16" s="56"/>
      <c r="F16" s="56"/>
      <c r="G16" s="57"/>
      <c r="H16" s="58"/>
      <c r="I16" s="56"/>
      <c r="J16" s="57"/>
      <c r="K16" s="57"/>
      <c r="L16" s="57"/>
      <c r="M16" s="57"/>
      <c r="N16" s="103"/>
      <c r="O16" s="56"/>
      <c r="P16" s="56"/>
      <c r="Q16" s="83"/>
    </row>
    <row r="17" ht="15.75" thickBot="1"/>
    <row r="18" spans="1:4" ht="15" customHeight="1">
      <c r="A18" s="166" t="s">
        <v>167</v>
      </c>
      <c r="B18" s="167"/>
      <c r="C18" s="167"/>
      <c r="D18" s="168"/>
    </row>
    <row r="19" spans="1:4" ht="15" customHeight="1">
      <c r="A19" s="160" t="s">
        <v>16</v>
      </c>
      <c r="B19" s="161"/>
      <c r="C19" s="161"/>
      <c r="D19" s="162"/>
    </row>
    <row r="20" spans="1:4" ht="15" customHeight="1">
      <c r="A20" s="160" t="s">
        <v>15</v>
      </c>
      <c r="B20" s="161"/>
      <c r="C20" s="161"/>
      <c r="D20" s="162"/>
    </row>
    <row r="21" spans="1:4" ht="29.25" customHeight="1">
      <c r="A21" s="160" t="s">
        <v>190</v>
      </c>
      <c r="B21" s="161"/>
      <c r="C21" s="161"/>
      <c r="D21" s="162"/>
    </row>
    <row r="22" spans="1:4" ht="15" customHeight="1">
      <c r="A22" s="160" t="s">
        <v>160</v>
      </c>
      <c r="B22" s="161"/>
      <c r="C22" s="161"/>
      <c r="D22" s="162"/>
    </row>
    <row r="23" spans="1:4" ht="15" customHeight="1">
      <c r="A23" s="160" t="s">
        <v>159</v>
      </c>
      <c r="B23" s="161"/>
      <c r="C23" s="161"/>
      <c r="D23" s="162"/>
    </row>
    <row r="24" spans="1:4" ht="15.75" customHeight="1" thickBot="1">
      <c r="A24" s="163" t="s">
        <v>175</v>
      </c>
      <c r="B24" s="164"/>
      <c r="C24" s="164"/>
      <c r="D24" s="165"/>
    </row>
  </sheetData>
  <mergeCells count="8">
    <mergeCell ref="A16:C16"/>
    <mergeCell ref="A18:D18"/>
    <mergeCell ref="A19:D19"/>
    <mergeCell ref="A24:D24"/>
    <mergeCell ref="A20:D20"/>
    <mergeCell ref="A21:D21"/>
    <mergeCell ref="A22:D22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11" sqref="B11"/>
    </sheetView>
  </sheetViews>
  <sheetFormatPr defaultColWidth="9.140625" defaultRowHeight="12.75"/>
  <cols>
    <col min="1" max="1" width="19.140625" style="42" customWidth="1"/>
    <col min="2" max="2" width="18.421875" style="42" customWidth="1"/>
    <col min="3" max="3" width="19.00390625" style="42" customWidth="1"/>
    <col min="4" max="9" width="15.7109375" style="71" customWidth="1"/>
    <col min="10" max="11" width="15.7109375" style="76" customWidth="1"/>
    <col min="12" max="13" width="15.7109375" style="71" customWidth="1"/>
    <col min="14" max="14" width="15.7109375" style="76" customWidth="1"/>
    <col min="15" max="15" width="22.7109375" style="71" customWidth="1"/>
    <col min="16" max="17" width="15.7109375" style="71" customWidth="1"/>
    <col min="18" max="18" width="16.8515625" style="63" customWidth="1"/>
    <col min="19" max="16384" width="12.421875" style="42" customWidth="1"/>
  </cols>
  <sheetData>
    <row r="1" spans="1:18" s="32" customFormat="1" ht="63">
      <c r="A1" s="29" t="s">
        <v>14</v>
      </c>
      <c r="B1" s="29" t="s">
        <v>122</v>
      </c>
      <c r="C1" s="29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320</v>
      </c>
      <c r="L1" s="5" t="s">
        <v>319</v>
      </c>
      <c r="M1" s="5" t="s">
        <v>223</v>
      </c>
      <c r="N1" s="5" t="s">
        <v>224</v>
      </c>
      <c r="O1" s="5" t="s">
        <v>3</v>
      </c>
      <c r="P1" s="5" t="s">
        <v>18</v>
      </c>
      <c r="Q1" s="31" t="s">
        <v>4</v>
      </c>
      <c r="R1" s="43" t="s">
        <v>166</v>
      </c>
    </row>
    <row r="2" spans="1:18" s="33" customFormat="1" ht="45">
      <c r="A2" s="33" t="s">
        <v>12</v>
      </c>
      <c r="B2" s="33" t="s">
        <v>105</v>
      </c>
      <c r="C2" s="33" t="s">
        <v>65</v>
      </c>
      <c r="D2" s="34" t="s">
        <v>107</v>
      </c>
      <c r="E2" s="34" t="s">
        <v>21</v>
      </c>
      <c r="F2" s="34">
        <v>0.1</v>
      </c>
      <c r="G2" s="34">
        <v>0.2</v>
      </c>
      <c r="H2" s="34" t="s">
        <v>21</v>
      </c>
      <c r="I2" s="34">
        <v>0.3</v>
      </c>
      <c r="J2" s="35">
        <v>0.5</v>
      </c>
      <c r="K2" s="35">
        <f aca="true" t="shared" si="0" ref="K2:K7">J2/100*30</f>
        <v>0.15</v>
      </c>
      <c r="L2" s="34" t="s">
        <v>13</v>
      </c>
      <c r="M2" s="34">
        <v>0.3</v>
      </c>
      <c r="N2" s="35">
        <f aca="true" t="shared" si="1" ref="N2:N7">(M2/6)*100</f>
        <v>5</v>
      </c>
      <c r="O2" s="36">
        <v>4</v>
      </c>
      <c r="P2" s="34" t="s">
        <v>106</v>
      </c>
      <c r="Q2" s="37">
        <v>38804</v>
      </c>
      <c r="R2" s="47"/>
    </row>
    <row r="3" spans="1:18" s="32" customFormat="1" ht="45">
      <c r="A3" s="32" t="s">
        <v>8</v>
      </c>
      <c r="B3" s="32" t="s">
        <v>76</v>
      </c>
      <c r="C3" s="32" t="s">
        <v>65</v>
      </c>
      <c r="D3" s="36" t="s">
        <v>75</v>
      </c>
      <c r="E3" s="36" t="s">
        <v>21</v>
      </c>
      <c r="F3" s="36" t="s">
        <v>13</v>
      </c>
      <c r="G3" s="36">
        <v>0.2</v>
      </c>
      <c r="H3" s="36" t="s">
        <v>21</v>
      </c>
      <c r="I3" s="36">
        <v>0.3</v>
      </c>
      <c r="J3" s="38">
        <v>0.5</v>
      </c>
      <c r="K3" s="35">
        <f t="shared" si="0"/>
        <v>0.15</v>
      </c>
      <c r="L3" s="36">
        <v>50</v>
      </c>
      <c r="M3" s="36">
        <v>0.3</v>
      </c>
      <c r="N3" s="38">
        <f t="shared" si="1"/>
        <v>5</v>
      </c>
      <c r="O3" s="36">
        <v>4</v>
      </c>
      <c r="P3" s="36" t="s">
        <v>24</v>
      </c>
      <c r="Q3" s="37">
        <v>38796</v>
      </c>
      <c r="R3" s="46"/>
    </row>
    <row r="4" spans="1:18" s="33" customFormat="1" ht="15">
      <c r="A4" s="32" t="s">
        <v>8</v>
      </c>
      <c r="B4" s="33" t="s">
        <v>65</v>
      </c>
      <c r="C4" s="33" t="s">
        <v>65</v>
      </c>
      <c r="D4" s="34" t="s">
        <v>75</v>
      </c>
      <c r="E4" s="34" t="s">
        <v>21</v>
      </c>
      <c r="F4" s="34">
        <v>0.15</v>
      </c>
      <c r="G4" s="34">
        <v>0.3</v>
      </c>
      <c r="H4" s="34" t="s">
        <v>21</v>
      </c>
      <c r="I4" s="34">
        <v>0.4</v>
      </c>
      <c r="J4" s="35">
        <v>0.75</v>
      </c>
      <c r="K4" s="35">
        <f t="shared" si="0"/>
        <v>0.22499999999999998</v>
      </c>
      <c r="L4" s="34" t="s">
        <v>13</v>
      </c>
      <c r="M4" s="34">
        <v>0.4</v>
      </c>
      <c r="N4" s="35">
        <f t="shared" si="1"/>
        <v>6.666666666666667</v>
      </c>
      <c r="O4" s="34">
        <v>4</v>
      </c>
      <c r="P4" s="34" t="s">
        <v>24</v>
      </c>
      <c r="Q4" s="37">
        <v>38796</v>
      </c>
      <c r="R4" s="47"/>
    </row>
    <row r="5" spans="1:18" s="33" customFormat="1" ht="15">
      <c r="A5" s="32" t="s">
        <v>6</v>
      </c>
      <c r="B5" s="33" t="s">
        <v>120</v>
      </c>
      <c r="C5" s="33" t="s">
        <v>120</v>
      </c>
      <c r="D5" s="34" t="s">
        <v>49</v>
      </c>
      <c r="E5" s="34" t="s">
        <v>21</v>
      </c>
      <c r="F5" s="34" t="s">
        <v>13</v>
      </c>
      <c r="G5" s="34">
        <v>0.3</v>
      </c>
      <c r="H5" s="36" t="s">
        <v>21</v>
      </c>
      <c r="I5" s="34">
        <v>1</v>
      </c>
      <c r="J5" s="35">
        <v>0.8</v>
      </c>
      <c r="K5" s="35">
        <f t="shared" si="0"/>
        <v>0.24</v>
      </c>
      <c r="L5" s="34" t="s">
        <v>13</v>
      </c>
      <c r="M5" s="34">
        <v>1</v>
      </c>
      <c r="N5" s="35">
        <f t="shared" si="1"/>
        <v>16.666666666666664</v>
      </c>
      <c r="O5" s="34">
        <v>4</v>
      </c>
      <c r="P5" s="34" t="s">
        <v>24</v>
      </c>
      <c r="Q5" s="37">
        <v>38806</v>
      </c>
      <c r="R5" s="47"/>
    </row>
    <row r="6" spans="1:18" s="33" customFormat="1" ht="15">
      <c r="A6" s="33" t="s">
        <v>58</v>
      </c>
      <c r="B6" s="33" t="s">
        <v>65</v>
      </c>
      <c r="C6" s="33" t="s">
        <v>65</v>
      </c>
      <c r="D6" s="34" t="s">
        <v>13</v>
      </c>
      <c r="E6" s="34" t="s">
        <v>21</v>
      </c>
      <c r="F6" s="34" t="s">
        <v>13</v>
      </c>
      <c r="G6" s="34">
        <v>0.4</v>
      </c>
      <c r="H6" s="34" t="s">
        <v>21</v>
      </c>
      <c r="I6" s="34" t="s">
        <v>13</v>
      </c>
      <c r="J6" s="35">
        <v>1</v>
      </c>
      <c r="K6" s="35">
        <f t="shared" si="0"/>
        <v>0.3</v>
      </c>
      <c r="L6" s="34">
        <v>50</v>
      </c>
      <c r="M6" s="34">
        <f>(J6/100)*50</f>
        <v>0.5</v>
      </c>
      <c r="N6" s="35">
        <f t="shared" si="1"/>
        <v>8.333333333333332</v>
      </c>
      <c r="O6" s="34">
        <v>4</v>
      </c>
      <c r="P6" s="36" t="s">
        <v>24</v>
      </c>
      <c r="Q6" s="37">
        <v>38861</v>
      </c>
      <c r="R6" s="47"/>
    </row>
    <row r="7" spans="1:18" s="33" customFormat="1" ht="45">
      <c r="A7" s="32" t="s">
        <v>50</v>
      </c>
      <c r="B7" s="65" t="s">
        <v>55</v>
      </c>
      <c r="C7" s="33" t="s">
        <v>158</v>
      </c>
      <c r="D7" s="34" t="s">
        <v>13</v>
      </c>
      <c r="E7" s="34" t="s">
        <v>21</v>
      </c>
      <c r="F7" s="34">
        <v>0.5</v>
      </c>
      <c r="G7" s="34">
        <v>0.4</v>
      </c>
      <c r="H7" s="36" t="s">
        <v>24</v>
      </c>
      <c r="I7" s="34" t="s">
        <v>13</v>
      </c>
      <c r="J7" s="35">
        <f>G7*2.5</f>
        <v>1</v>
      </c>
      <c r="K7" s="35">
        <f t="shared" si="0"/>
        <v>0.3</v>
      </c>
      <c r="L7" s="34">
        <v>50</v>
      </c>
      <c r="M7" s="34">
        <f>(J7/100)*50</f>
        <v>0.5</v>
      </c>
      <c r="N7" s="35">
        <f t="shared" si="1"/>
        <v>8.333333333333332</v>
      </c>
      <c r="O7" s="34" t="s">
        <v>162</v>
      </c>
      <c r="P7" s="36" t="s">
        <v>24</v>
      </c>
      <c r="Q7" s="37">
        <v>38796</v>
      </c>
      <c r="R7" s="47"/>
    </row>
    <row r="8" spans="1:17" s="46" customFormat="1" ht="30">
      <c r="A8" s="52" t="s">
        <v>241</v>
      </c>
      <c r="B8" s="46" t="s">
        <v>13</v>
      </c>
      <c r="C8" s="33" t="s">
        <v>65</v>
      </c>
      <c r="D8" s="36" t="s">
        <v>13</v>
      </c>
      <c r="E8" s="36" t="s">
        <v>13</v>
      </c>
      <c r="F8" s="36" t="s">
        <v>13</v>
      </c>
      <c r="G8" s="36" t="s">
        <v>13</v>
      </c>
      <c r="H8" s="36" t="s">
        <v>13</v>
      </c>
      <c r="I8" s="36" t="s">
        <v>13</v>
      </c>
      <c r="J8" s="38" t="s">
        <v>13</v>
      </c>
      <c r="K8" s="38" t="s">
        <v>13</v>
      </c>
      <c r="L8" s="72" t="s">
        <v>13</v>
      </c>
      <c r="M8" s="36" t="s">
        <v>13</v>
      </c>
      <c r="N8" s="36" t="s">
        <v>13</v>
      </c>
      <c r="O8" s="36" t="s">
        <v>13</v>
      </c>
      <c r="P8" s="36" t="s">
        <v>13</v>
      </c>
      <c r="Q8" s="36" t="s">
        <v>13</v>
      </c>
    </row>
    <row r="9" spans="1:17" s="46" customFormat="1" ht="30">
      <c r="A9" s="33" t="s">
        <v>11</v>
      </c>
      <c r="B9" s="46" t="s">
        <v>247</v>
      </c>
      <c r="C9" s="33" t="s">
        <v>65</v>
      </c>
      <c r="D9" s="36" t="s">
        <v>13</v>
      </c>
      <c r="E9" s="36" t="s">
        <v>13</v>
      </c>
      <c r="F9" s="36" t="s">
        <v>13</v>
      </c>
      <c r="G9" s="36" t="s">
        <v>13</v>
      </c>
      <c r="H9" s="36" t="s">
        <v>13</v>
      </c>
      <c r="I9" s="36" t="s">
        <v>13</v>
      </c>
      <c r="J9" s="38" t="s">
        <v>13</v>
      </c>
      <c r="K9" s="38" t="s">
        <v>13</v>
      </c>
      <c r="L9" s="36" t="s">
        <v>13</v>
      </c>
      <c r="M9" s="36" t="s">
        <v>13</v>
      </c>
      <c r="N9" s="36" t="s">
        <v>13</v>
      </c>
      <c r="O9" s="36" t="s">
        <v>13</v>
      </c>
      <c r="P9" s="36" t="s">
        <v>13</v>
      </c>
      <c r="Q9" s="77">
        <v>38804</v>
      </c>
    </row>
    <row r="10" spans="1:17" s="46" customFormat="1" ht="15">
      <c r="A10" s="42" t="s">
        <v>10</v>
      </c>
      <c r="B10" s="46" t="s">
        <v>200</v>
      </c>
      <c r="C10" s="33" t="s">
        <v>65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8" t="s">
        <v>13</v>
      </c>
      <c r="K10" s="38" t="s">
        <v>13</v>
      </c>
      <c r="L10" s="36" t="s">
        <v>13</v>
      </c>
      <c r="M10" s="36" t="s">
        <v>13</v>
      </c>
      <c r="N10" s="36" t="s">
        <v>13</v>
      </c>
      <c r="O10" s="36" t="s">
        <v>13</v>
      </c>
      <c r="P10" s="36" t="s">
        <v>13</v>
      </c>
      <c r="Q10" s="77">
        <v>38804</v>
      </c>
    </row>
    <row r="11" spans="4:18" s="40" customFormat="1" ht="15.75">
      <c r="D11" s="73"/>
      <c r="E11" s="73"/>
      <c r="F11" s="73"/>
      <c r="G11" s="73">
        <f>SUM(G2:G7)/6</f>
        <v>0.3</v>
      </c>
      <c r="H11" s="73"/>
      <c r="I11" s="73"/>
      <c r="J11" s="73">
        <f>SUM(J2:J7)/6</f>
        <v>0.7583333333333333</v>
      </c>
      <c r="K11" s="73">
        <f>SUM(K2:K7)/6</f>
        <v>0.2275</v>
      </c>
      <c r="L11" s="34"/>
      <c r="M11" s="73">
        <f>SUM(M2:M7)/6</f>
        <v>0.5</v>
      </c>
      <c r="N11" s="73">
        <f>SUM(N2:N7)/6</f>
        <v>8.33333333333333</v>
      </c>
      <c r="O11" s="73"/>
      <c r="P11" s="73"/>
      <c r="Q11" s="73"/>
      <c r="R11" s="62"/>
    </row>
    <row r="12" spans="4:18" s="40" customFormat="1" ht="15.75">
      <c r="D12" s="73"/>
      <c r="E12" s="73"/>
      <c r="F12" s="73"/>
      <c r="G12" s="73"/>
      <c r="H12" s="73"/>
      <c r="I12" s="73"/>
      <c r="J12" s="73"/>
      <c r="K12" s="73"/>
      <c r="L12" s="34"/>
      <c r="M12" s="73"/>
      <c r="N12" s="73"/>
      <c r="O12" s="73"/>
      <c r="P12" s="73"/>
      <c r="Q12" s="73"/>
      <c r="R12" s="62"/>
    </row>
    <row r="13" spans="1:18" s="40" customFormat="1" ht="15.75">
      <c r="A13" s="169" t="s">
        <v>262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4:18" s="40" customFormat="1" ht="15.75">
      <c r="D14" s="73"/>
      <c r="E14" s="73"/>
      <c r="F14" s="73"/>
      <c r="G14" s="73"/>
      <c r="H14" s="73"/>
      <c r="I14" s="73"/>
      <c r="J14" s="73"/>
      <c r="K14" s="73"/>
      <c r="L14" s="34"/>
      <c r="M14" s="73"/>
      <c r="N14" s="73"/>
      <c r="O14" s="73"/>
      <c r="P14" s="73"/>
      <c r="Q14" s="73"/>
      <c r="R14" s="62"/>
    </row>
    <row r="15" ht="15.75" thickBot="1"/>
    <row r="16" spans="1:4" ht="15.75" customHeight="1">
      <c r="A16" s="166" t="s">
        <v>167</v>
      </c>
      <c r="B16" s="167"/>
      <c r="C16" s="167"/>
      <c r="D16" s="168"/>
    </row>
    <row r="17" spans="1:4" ht="15" customHeight="1">
      <c r="A17" s="160" t="s">
        <v>16</v>
      </c>
      <c r="B17" s="161"/>
      <c r="C17" s="161"/>
      <c r="D17" s="162"/>
    </row>
    <row r="18" spans="1:4" ht="15" customHeight="1">
      <c r="A18" s="160" t="s">
        <v>15</v>
      </c>
      <c r="B18" s="161"/>
      <c r="C18" s="161"/>
      <c r="D18" s="162"/>
    </row>
    <row r="19" spans="1:4" ht="32.25" customHeight="1">
      <c r="A19" s="160" t="s">
        <v>190</v>
      </c>
      <c r="B19" s="161"/>
      <c r="C19" s="161"/>
      <c r="D19" s="162"/>
    </row>
    <row r="20" spans="1:4" ht="15" customHeight="1">
      <c r="A20" s="160" t="s">
        <v>160</v>
      </c>
      <c r="B20" s="161"/>
      <c r="C20" s="161"/>
      <c r="D20" s="162"/>
    </row>
    <row r="21" spans="1:4" ht="15" customHeight="1">
      <c r="A21" s="160" t="s">
        <v>159</v>
      </c>
      <c r="B21" s="161"/>
      <c r="C21" s="161"/>
      <c r="D21" s="162"/>
    </row>
    <row r="22" spans="1:4" ht="15.75" customHeight="1" thickBot="1">
      <c r="A22" s="163" t="s">
        <v>175</v>
      </c>
      <c r="B22" s="164"/>
      <c r="C22" s="164"/>
      <c r="D22" s="165"/>
    </row>
  </sheetData>
  <mergeCells count="8">
    <mergeCell ref="A22:D22"/>
    <mergeCell ref="A13:R13"/>
    <mergeCell ref="A18:D18"/>
    <mergeCell ref="A19:D19"/>
    <mergeCell ref="A20:D20"/>
    <mergeCell ref="A21:D21"/>
    <mergeCell ref="A16:D16"/>
    <mergeCell ref="A17:D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17" sqref="H17"/>
    </sheetView>
  </sheetViews>
  <sheetFormatPr defaultColWidth="9.140625" defaultRowHeight="12.75"/>
  <cols>
    <col min="1" max="1" width="14.57421875" style="42" customWidth="1"/>
    <col min="2" max="2" width="14.7109375" style="42" customWidth="1"/>
    <col min="3" max="3" width="13.57421875" style="42" customWidth="1"/>
    <col min="4" max="13" width="13.57421875" style="71" customWidth="1"/>
    <col min="14" max="14" width="13.57421875" style="76" customWidth="1"/>
    <col min="15" max="15" width="26.28125" style="71" customWidth="1"/>
    <col min="16" max="17" width="13.57421875" style="71" customWidth="1"/>
    <col min="18" max="16384" width="13.57421875" style="42" customWidth="1"/>
  </cols>
  <sheetData>
    <row r="1" spans="1:18" s="32" customFormat="1" ht="63">
      <c r="A1" s="29" t="s">
        <v>14</v>
      </c>
      <c r="B1" s="29" t="s">
        <v>122</v>
      </c>
      <c r="C1" s="29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320</v>
      </c>
      <c r="L1" s="5" t="s">
        <v>319</v>
      </c>
      <c r="M1" s="5" t="s">
        <v>223</v>
      </c>
      <c r="N1" s="5" t="s">
        <v>224</v>
      </c>
      <c r="O1" s="5" t="s">
        <v>3</v>
      </c>
      <c r="P1" s="5" t="s">
        <v>18</v>
      </c>
      <c r="Q1" s="31" t="s">
        <v>4</v>
      </c>
      <c r="R1" s="29" t="s">
        <v>166</v>
      </c>
    </row>
    <row r="2" spans="1:17" s="33" customFormat="1" ht="30">
      <c r="A2" s="32" t="s">
        <v>9</v>
      </c>
      <c r="B2" s="33" t="s">
        <v>29</v>
      </c>
      <c r="C2" s="33" t="s">
        <v>64</v>
      </c>
      <c r="D2" s="34" t="s">
        <v>13</v>
      </c>
      <c r="E2" s="34" t="s">
        <v>21</v>
      </c>
      <c r="F2" s="34" t="s">
        <v>13</v>
      </c>
      <c r="G2" s="34">
        <v>1</v>
      </c>
      <c r="H2" s="36" t="s">
        <v>24</v>
      </c>
      <c r="I2" s="34" t="s">
        <v>13</v>
      </c>
      <c r="J2" s="34">
        <f>G2*2.5</f>
        <v>2.5</v>
      </c>
      <c r="K2" s="34">
        <f>J2/100*30</f>
        <v>0.75</v>
      </c>
      <c r="L2" s="34">
        <v>40</v>
      </c>
      <c r="M2" s="34">
        <f>(J2/100)*L2</f>
        <v>1</v>
      </c>
      <c r="N2" s="35">
        <f>(M2/6)*100</f>
        <v>16.666666666666664</v>
      </c>
      <c r="O2" s="34" t="s">
        <v>162</v>
      </c>
      <c r="P2" s="34" t="s">
        <v>24</v>
      </c>
      <c r="Q2" s="37">
        <v>38806</v>
      </c>
    </row>
    <row r="3" spans="1:17" s="33" customFormat="1" ht="15">
      <c r="A3" s="33" t="s">
        <v>11</v>
      </c>
      <c r="B3" s="33" t="s">
        <v>64</v>
      </c>
      <c r="C3" s="33" t="s">
        <v>64</v>
      </c>
      <c r="D3" s="34" t="s">
        <v>24</v>
      </c>
      <c r="E3" s="34" t="s">
        <v>24</v>
      </c>
      <c r="F3" s="34" t="s">
        <v>13</v>
      </c>
      <c r="G3" s="34" t="s">
        <v>13</v>
      </c>
      <c r="H3" s="34" t="s">
        <v>24</v>
      </c>
      <c r="I3" s="34" t="s">
        <v>13</v>
      </c>
      <c r="J3" s="34">
        <v>2.6</v>
      </c>
      <c r="K3" s="34">
        <f aca="true" t="shared" si="0" ref="K3:K10">J3/100*30</f>
        <v>0.78</v>
      </c>
      <c r="L3" s="34">
        <v>40</v>
      </c>
      <c r="M3" s="34">
        <f>(J3/100)*40</f>
        <v>1.04</v>
      </c>
      <c r="N3" s="35">
        <f>(M3/6)*100</f>
        <v>17.333333333333336</v>
      </c>
      <c r="O3" s="36">
        <v>2</v>
      </c>
      <c r="P3" s="34" t="s">
        <v>24</v>
      </c>
      <c r="Q3" s="37">
        <v>38804</v>
      </c>
    </row>
    <row r="4" spans="1:17" s="32" customFormat="1" ht="30">
      <c r="A4" s="32" t="s">
        <v>12</v>
      </c>
      <c r="B4" s="32" t="s">
        <v>64</v>
      </c>
      <c r="C4" s="32" t="s">
        <v>64</v>
      </c>
      <c r="D4" s="36" t="s">
        <v>24</v>
      </c>
      <c r="E4" s="36" t="s">
        <v>21</v>
      </c>
      <c r="F4" s="36" t="s">
        <v>13</v>
      </c>
      <c r="G4" s="36">
        <v>1</v>
      </c>
      <c r="H4" s="36" t="s">
        <v>24</v>
      </c>
      <c r="I4" s="38" t="s">
        <v>13</v>
      </c>
      <c r="J4" s="34">
        <f>G4*2.5</f>
        <v>2.5</v>
      </c>
      <c r="K4" s="34">
        <f t="shared" si="0"/>
        <v>0.75</v>
      </c>
      <c r="L4" s="34">
        <v>40</v>
      </c>
      <c r="M4" s="34">
        <f>(J4/100)*40</f>
        <v>1</v>
      </c>
      <c r="N4" s="35">
        <f>(M4/6)*100</f>
        <v>16.666666666666664</v>
      </c>
      <c r="O4" s="34" t="s">
        <v>162</v>
      </c>
      <c r="P4" s="34" t="s">
        <v>24</v>
      </c>
      <c r="Q4" s="37">
        <v>38804</v>
      </c>
    </row>
    <row r="5" spans="1:17" s="33" customFormat="1" ht="30">
      <c r="A5" s="32" t="s">
        <v>8</v>
      </c>
      <c r="B5" s="33" t="s">
        <v>64</v>
      </c>
      <c r="C5" s="33" t="s">
        <v>64</v>
      </c>
      <c r="D5" s="34" t="s">
        <v>24</v>
      </c>
      <c r="E5" s="34" t="s">
        <v>21</v>
      </c>
      <c r="F5" s="34" t="s">
        <v>13</v>
      </c>
      <c r="G5" s="34">
        <v>1.1</v>
      </c>
      <c r="H5" s="36" t="s">
        <v>24</v>
      </c>
      <c r="I5" s="34" t="s">
        <v>13</v>
      </c>
      <c r="J5" s="34">
        <f>G5*2.5</f>
        <v>2.75</v>
      </c>
      <c r="K5" s="34">
        <f t="shared" si="0"/>
        <v>0.825</v>
      </c>
      <c r="L5" s="34">
        <v>40</v>
      </c>
      <c r="M5" s="34">
        <f>(J5/100)*40</f>
        <v>1.1</v>
      </c>
      <c r="N5" s="35">
        <f>(M5/6)*100</f>
        <v>18.333333333333336</v>
      </c>
      <c r="O5" s="34" t="s">
        <v>162</v>
      </c>
      <c r="P5" s="34" t="s">
        <v>24</v>
      </c>
      <c r="Q5" s="37">
        <v>38862</v>
      </c>
    </row>
    <row r="6" spans="1:18" s="33" customFormat="1" ht="30">
      <c r="A6" s="32" t="s">
        <v>10</v>
      </c>
      <c r="B6" s="33" t="s">
        <v>64</v>
      </c>
      <c r="C6" s="32" t="s">
        <v>64</v>
      </c>
      <c r="D6" s="34" t="s">
        <v>13</v>
      </c>
      <c r="E6" s="34" t="s">
        <v>13</v>
      </c>
      <c r="F6" s="34" t="s">
        <v>13</v>
      </c>
      <c r="G6" s="34" t="s">
        <v>13</v>
      </c>
      <c r="H6" s="34" t="s">
        <v>13</v>
      </c>
      <c r="I6" s="34" t="s">
        <v>13</v>
      </c>
      <c r="J6" s="34" t="s">
        <v>13</v>
      </c>
      <c r="K6" s="36" t="s">
        <v>13</v>
      </c>
      <c r="L6" s="34" t="s">
        <v>13</v>
      </c>
      <c r="M6" s="34" t="s">
        <v>13</v>
      </c>
      <c r="N6" s="34" t="s">
        <v>13</v>
      </c>
      <c r="O6" s="34" t="s">
        <v>13</v>
      </c>
      <c r="P6" s="34" t="s">
        <v>13</v>
      </c>
      <c r="Q6" s="37">
        <v>38827</v>
      </c>
      <c r="R6" s="33" t="s">
        <v>200</v>
      </c>
    </row>
    <row r="7" spans="1:18" s="33" customFormat="1" ht="45">
      <c r="A7" s="32" t="s">
        <v>50</v>
      </c>
      <c r="B7" s="33" t="s">
        <v>64</v>
      </c>
      <c r="C7" s="33" t="s">
        <v>64</v>
      </c>
      <c r="D7" s="34" t="s">
        <v>13</v>
      </c>
      <c r="E7" s="34" t="s">
        <v>13</v>
      </c>
      <c r="F7" s="34" t="s">
        <v>13</v>
      </c>
      <c r="G7" s="34" t="s">
        <v>13</v>
      </c>
      <c r="H7" s="34" t="s">
        <v>13</v>
      </c>
      <c r="I7" s="34" t="s">
        <v>13</v>
      </c>
      <c r="J7" s="34">
        <v>2.5</v>
      </c>
      <c r="K7" s="34">
        <f t="shared" si="0"/>
        <v>0.75</v>
      </c>
      <c r="L7" s="34">
        <v>40</v>
      </c>
      <c r="M7" s="34">
        <f>(J7/100)*40</f>
        <v>1</v>
      </c>
      <c r="N7" s="35">
        <f>(M7/6)*100</f>
        <v>16.666666666666664</v>
      </c>
      <c r="O7" s="131">
        <v>2</v>
      </c>
      <c r="P7" s="67" t="s">
        <v>13</v>
      </c>
      <c r="Q7" s="37">
        <v>38862</v>
      </c>
      <c r="R7" s="33" t="s">
        <v>205</v>
      </c>
    </row>
    <row r="8" spans="1:17" s="46" customFormat="1" ht="45">
      <c r="A8" s="52" t="s">
        <v>241</v>
      </c>
      <c r="B8" s="46" t="s">
        <v>13</v>
      </c>
      <c r="C8" s="33" t="s">
        <v>64</v>
      </c>
      <c r="D8" s="36" t="s">
        <v>13</v>
      </c>
      <c r="E8" s="36" t="s">
        <v>13</v>
      </c>
      <c r="F8" s="36" t="s">
        <v>13</v>
      </c>
      <c r="G8" s="36" t="s">
        <v>13</v>
      </c>
      <c r="H8" s="36" t="s">
        <v>13</v>
      </c>
      <c r="I8" s="36" t="s">
        <v>13</v>
      </c>
      <c r="J8" s="36" t="s">
        <v>13</v>
      </c>
      <c r="K8" s="36" t="s">
        <v>13</v>
      </c>
      <c r="L8" s="72" t="s">
        <v>13</v>
      </c>
      <c r="M8" s="36" t="s">
        <v>13</v>
      </c>
      <c r="N8" s="36" t="s">
        <v>13</v>
      </c>
      <c r="O8" s="36" t="s">
        <v>13</v>
      </c>
      <c r="P8" s="36" t="s">
        <v>13</v>
      </c>
      <c r="Q8" s="36" t="s">
        <v>13</v>
      </c>
    </row>
    <row r="9" spans="1:17" s="33" customFormat="1" ht="15">
      <c r="A9" s="32" t="s">
        <v>243</v>
      </c>
      <c r="B9" s="33" t="s">
        <v>29</v>
      </c>
      <c r="C9" s="33" t="s">
        <v>64</v>
      </c>
      <c r="D9" s="36" t="s">
        <v>13</v>
      </c>
      <c r="E9" s="34" t="s">
        <v>21</v>
      </c>
      <c r="F9" s="36" t="s">
        <v>13</v>
      </c>
      <c r="G9" s="34">
        <v>1</v>
      </c>
      <c r="H9" s="34" t="s">
        <v>21</v>
      </c>
      <c r="I9" s="36" t="s">
        <v>13</v>
      </c>
      <c r="J9" s="34">
        <v>2.6</v>
      </c>
      <c r="K9" s="34">
        <f t="shared" si="0"/>
        <v>0.78</v>
      </c>
      <c r="L9" s="34">
        <v>40</v>
      </c>
      <c r="M9" s="34">
        <f>(J9/100)*40</f>
        <v>1.04</v>
      </c>
      <c r="N9" s="35">
        <f>(M9/6)*100</f>
        <v>17.333333333333336</v>
      </c>
      <c r="O9" s="34">
        <v>4</v>
      </c>
      <c r="P9" s="34" t="s">
        <v>24</v>
      </c>
      <c r="Q9" s="39">
        <v>38796</v>
      </c>
    </row>
    <row r="10" spans="1:17" s="33" customFormat="1" ht="15">
      <c r="A10" s="33" t="s">
        <v>58</v>
      </c>
      <c r="B10" s="33" t="s">
        <v>64</v>
      </c>
      <c r="C10" s="33" t="s">
        <v>64</v>
      </c>
      <c r="D10" s="34" t="s">
        <v>13</v>
      </c>
      <c r="E10" s="34" t="s">
        <v>21</v>
      </c>
      <c r="F10" s="34" t="s">
        <v>13</v>
      </c>
      <c r="G10" s="34">
        <v>1.1</v>
      </c>
      <c r="H10" s="34" t="s">
        <v>21</v>
      </c>
      <c r="I10" s="34" t="s">
        <v>13</v>
      </c>
      <c r="J10" s="34">
        <v>2.8</v>
      </c>
      <c r="K10" s="34">
        <f t="shared" si="0"/>
        <v>0.8399999999999999</v>
      </c>
      <c r="L10" s="34">
        <v>40</v>
      </c>
      <c r="M10" s="34">
        <f>(J10/100)*40</f>
        <v>1.1199999999999999</v>
      </c>
      <c r="N10" s="35">
        <f>(M10/6)*100</f>
        <v>18.666666666666664</v>
      </c>
      <c r="O10" s="34">
        <v>4</v>
      </c>
      <c r="P10" s="34" t="s">
        <v>24</v>
      </c>
      <c r="Q10" s="37">
        <v>38862</v>
      </c>
    </row>
    <row r="11" spans="4:17" s="40" customFormat="1" ht="15.75">
      <c r="D11" s="73"/>
      <c r="E11" s="73"/>
      <c r="F11" s="73"/>
      <c r="G11" s="73">
        <f>SUM(G2:G10)/5</f>
        <v>1.0399999999999998</v>
      </c>
      <c r="H11" s="73"/>
      <c r="I11" s="73"/>
      <c r="J11" s="73">
        <f>SUM(J2:J10)/7</f>
        <v>2.607142857142857</v>
      </c>
      <c r="K11" s="73">
        <f>SUM(K2:K10)/7</f>
        <v>0.7821428571428573</v>
      </c>
      <c r="L11" s="73"/>
      <c r="M11" s="73">
        <f>SUM(M2:M10)/7</f>
        <v>1.042857142857143</v>
      </c>
      <c r="N11" s="73">
        <f>SUM(N2:N10)/7</f>
        <v>17.38095238095238</v>
      </c>
      <c r="O11" s="73"/>
      <c r="P11" s="73"/>
      <c r="Q11" s="73"/>
    </row>
    <row r="12" spans="1:17" s="59" customFormat="1" ht="15">
      <c r="A12" s="59" t="s">
        <v>310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4:17" s="40" customFormat="1" ht="15.75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ht="15.75" thickBot="1"/>
    <row r="15" spans="1:4" ht="15" customHeight="1">
      <c r="A15" s="166" t="s">
        <v>167</v>
      </c>
      <c r="B15" s="167"/>
      <c r="C15" s="167"/>
      <c r="D15" s="168"/>
    </row>
    <row r="16" spans="1:4" ht="15" customHeight="1">
      <c r="A16" s="160" t="s">
        <v>16</v>
      </c>
      <c r="B16" s="161"/>
      <c r="C16" s="161"/>
      <c r="D16" s="162"/>
    </row>
    <row r="17" spans="1:4" ht="15" customHeight="1">
      <c r="A17" s="160" t="s">
        <v>15</v>
      </c>
      <c r="B17" s="161"/>
      <c r="C17" s="161"/>
      <c r="D17" s="162"/>
    </row>
    <row r="18" spans="1:4" ht="30.75" customHeight="1">
      <c r="A18" s="160" t="s">
        <v>190</v>
      </c>
      <c r="B18" s="161"/>
      <c r="C18" s="161"/>
      <c r="D18" s="162"/>
    </row>
    <row r="19" spans="1:4" ht="15" customHeight="1">
      <c r="A19" s="160" t="s">
        <v>160</v>
      </c>
      <c r="B19" s="161"/>
      <c r="C19" s="161"/>
      <c r="D19" s="162"/>
    </row>
    <row r="20" spans="1:4" ht="15" customHeight="1">
      <c r="A20" s="160" t="s">
        <v>159</v>
      </c>
      <c r="B20" s="161"/>
      <c r="C20" s="161"/>
      <c r="D20" s="162"/>
    </row>
    <row r="21" spans="1:4" ht="15.75" customHeight="1" thickBot="1">
      <c r="A21" s="163" t="s">
        <v>175</v>
      </c>
      <c r="B21" s="164"/>
      <c r="C21" s="164"/>
      <c r="D21" s="165"/>
    </row>
  </sheetData>
  <mergeCells count="7">
    <mergeCell ref="A19:D19"/>
    <mergeCell ref="A20:D20"/>
    <mergeCell ref="A21:D21"/>
    <mergeCell ref="A15:D15"/>
    <mergeCell ref="A16:D16"/>
    <mergeCell ref="A17:D17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pane xSplit="6" ySplit="9" topLeftCell="K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6" sqref="B6"/>
    </sheetView>
  </sheetViews>
  <sheetFormatPr defaultColWidth="9.140625" defaultRowHeight="12.75"/>
  <cols>
    <col min="1" max="1" width="16.7109375" style="68" customWidth="1"/>
    <col min="2" max="2" width="18.57421875" style="68" customWidth="1"/>
    <col min="3" max="3" width="13.00390625" style="68" customWidth="1"/>
    <col min="4" max="12" width="13.00390625" style="84" customWidth="1"/>
    <col min="13" max="13" width="13.00390625" style="91" customWidth="1"/>
    <col min="14" max="14" width="17.8515625" style="84" customWidth="1"/>
    <col min="15" max="16" width="13.00390625" style="84" customWidth="1"/>
    <col min="17" max="17" width="16.7109375" style="52" customWidth="1"/>
    <col min="18" max="16384" width="13.00390625" style="68" customWidth="1"/>
  </cols>
  <sheetData>
    <row r="1" spans="1:17" s="32" customFormat="1" ht="47.25">
      <c r="A1" s="29" t="s">
        <v>14</v>
      </c>
      <c r="B1" s="29" t="s">
        <v>122</v>
      </c>
      <c r="C1" s="29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311</v>
      </c>
      <c r="L1" s="5" t="s">
        <v>223</v>
      </c>
      <c r="M1" s="5" t="s">
        <v>224</v>
      </c>
      <c r="N1" s="5" t="s">
        <v>3</v>
      </c>
      <c r="O1" s="5" t="s">
        <v>18</v>
      </c>
      <c r="P1" s="31" t="s">
        <v>4</v>
      </c>
      <c r="Q1" s="43" t="s">
        <v>166</v>
      </c>
    </row>
    <row r="2" spans="1:17" s="32" customFormat="1" ht="15">
      <c r="A2" s="68" t="s">
        <v>11</v>
      </c>
      <c r="B2" s="46" t="s">
        <v>200</v>
      </c>
      <c r="C2" s="32" t="s">
        <v>96</v>
      </c>
      <c r="D2" s="36" t="s">
        <v>13</v>
      </c>
      <c r="E2" s="36" t="s">
        <v>13</v>
      </c>
      <c r="F2" s="36" t="s">
        <v>13</v>
      </c>
      <c r="G2" s="36" t="s">
        <v>13</v>
      </c>
      <c r="H2" s="36" t="s">
        <v>13</v>
      </c>
      <c r="I2" s="36" t="s">
        <v>13</v>
      </c>
      <c r="J2" s="36" t="s">
        <v>13</v>
      </c>
      <c r="K2" s="36">
        <v>30</v>
      </c>
      <c r="L2" s="36" t="s">
        <v>13</v>
      </c>
      <c r="M2" s="36" t="s">
        <v>13</v>
      </c>
      <c r="N2" s="77" t="s">
        <v>13</v>
      </c>
      <c r="O2" s="36" t="s">
        <v>13</v>
      </c>
      <c r="P2" s="36" t="s">
        <v>13</v>
      </c>
      <c r="Q2" s="46"/>
    </row>
    <row r="3" spans="1:16" s="46" customFormat="1" ht="30">
      <c r="A3" s="52" t="s">
        <v>241</v>
      </c>
      <c r="B3" s="46" t="s">
        <v>13</v>
      </c>
      <c r="C3" s="32" t="s">
        <v>96</v>
      </c>
      <c r="D3" s="36" t="s">
        <v>13</v>
      </c>
      <c r="E3" s="36" t="s">
        <v>13</v>
      </c>
      <c r="F3" s="36" t="s">
        <v>13</v>
      </c>
      <c r="G3" s="36" t="s">
        <v>13</v>
      </c>
      <c r="H3" s="36" t="s">
        <v>13</v>
      </c>
      <c r="I3" s="36" t="s">
        <v>13</v>
      </c>
      <c r="J3" s="36" t="s">
        <v>13</v>
      </c>
      <c r="K3" s="36">
        <v>30</v>
      </c>
      <c r="L3" s="36" t="s">
        <v>13</v>
      </c>
      <c r="M3" s="36" t="s">
        <v>13</v>
      </c>
      <c r="N3" s="36" t="s">
        <v>13</v>
      </c>
      <c r="O3" s="36" t="s">
        <v>13</v>
      </c>
      <c r="P3" s="36" t="s">
        <v>13</v>
      </c>
    </row>
    <row r="4" spans="1:17" s="33" customFormat="1" ht="30">
      <c r="A4" s="32" t="s">
        <v>6</v>
      </c>
      <c r="B4" s="33" t="s">
        <v>96</v>
      </c>
      <c r="C4" s="33" t="s">
        <v>96</v>
      </c>
      <c r="D4" s="34" t="s">
        <v>13</v>
      </c>
      <c r="E4" s="34" t="s">
        <v>21</v>
      </c>
      <c r="F4" s="34" t="s">
        <v>13</v>
      </c>
      <c r="G4" s="34">
        <v>0.17</v>
      </c>
      <c r="H4" s="36" t="s">
        <v>21</v>
      </c>
      <c r="I4" s="34" t="s">
        <v>13</v>
      </c>
      <c r="J4" s="34">
        <v>0.4</v>
      </c>
      <c r="K4" s="36">
        <v>30</v>
      </c>
      <c r="L4" s="34">
        <f>(J4/100)*K4</f>
        <v>0.12</v>
      </c>
      <c r="M4" s="35">
        <f>(L4/6)*100</f>
        <v>2</v>
      </c>
      <c r="N4" s="34">
        <v>4</v>
      </c>
      <c r="O4" s="34" t="s">
        <v>24</v>
      </c>
      <c r="P4" s="37">
        <v>38806</v>
      </c>
      <c r="Q4" s="47"/>
    </row>
    <row r="5" spans="1:17" s="32" customFormat="1" ht="15">
      <c r="A5" s="32" t="s">
        <v>95</v>
      </c>
      <c r="B5" s="32" t="s">
        <v>96</v>
      </c>
      <c r="C5" s="32" t="s">
        <v>96</v>
      </c>
      <c r="D5" s="36" t="s">
        <v>24</v>
      </c>
      <c r="E5" s="36" t="s">
        <v>24</v>
      </c>
      <c r="F5" s="36" t="s">
        <v>13</v>
      </c>
      <c r="G5" s="36" t="s">
        <v>13</v>
      </c>
      <c r="H5" s="36" t="s">
        <v>24</v>
      </c>
      <c r="I5" s="38" t="s">
        <v>13</v>
      </c>
      <c r="J5" s="38" t="s">
        <v>13</v>
      </c>
      <c r="K5" s="36">
        <v>30</v>
      </c>
      <c r="L5" s="34" t="s">
        <v>13</v>
      </c>
      <c r="M5" s="34" t="s">
        <v>13</v>
      </c>
      <c r="N5" s="36">
        <v>6</v>
      </c>
      <c r="O5" s="34" t="s">
        <v>24</v>
      </c>
      <c r="P5" s="37">
        <v>38804</v>
      </c>
      <c r="Q5" s="46"/>
    </row>
    <row r="6" spans="1:16" s="33" customFormat="1" ht="15">
      <c r="A6" s="32" t="s">
        <v>50</v>
      </c>
      <c r="B6" s="46" t="s">
        <v>200</v>
      </c>
      <c r="C6" s="33" t="s">
        <v>96</v>
      </c>
      <c r="D6" s="34" t="s">
        <v>13</v>
      </c>
      <c r="E6" s="34" t="s">
        <v>13</v>
      </c>
      <c r="F6" s="34" t="s">
        <v>13</v>
      </c>
      <c r="G6" s="34" t="s">
        <v>13</v>
      </c>
      <c r="H6" s="34" t="s">
        <v>13</v>
      </c>
      <c r="I6" s="34" t="s">
        <v>13</v>
      </c>
      <c r="J6" s="34">
        <v>0.5</v>
      </c>
      <c r="K6" s="36">
        <v>30</v>
      </c>
      <c r="L6" s="34">
        <f>(J6/100)*K6</f>
        <v>0.15</v>
      </c>
      <c r="M6" s="35">
        <f>(L6/6)*100</f>
        <v>2.5</v>
      </c>
      <c r="N6" s="61">
        <v>2</v>
      </c>
      <c r="O6" s="67" t="s">
        <v>13</v>
      </c>
      <c r="P6" s="37">
        <v>38808</v>
      </c>
    </row>
    <row r="7" spans="1:17" s="32" customFormat="1" ht="45">
      <c r="A7" s="32" t="s">
        <v>12</v>
      </c>
      <c r="B7" s="32" t="s">
        <v>97</v>
      </c>
      <c r="C7" s="32" t="s">
        <v>96</v>
      </c>
      <c r="D7" s="36" t="s">
        <v>24</v>
      </c>
      <c r="E7" s="36" t="s">
        <v>21</v>
      </c>
      <c r="F7" s="36" t="s">
        <v>13</v>
      </c>
      <c r="G7" s="36">
        <v>0.2</v>
      </c>
      <c r="H7" s="36" t="s">
        <v>24</v>
      </c>
      <c r="I7" s="38" t="s">
        <v>13</v>
      </c>
      <c r="J7" s="38">
        <f>G7*2.5</f>
        <v>0.5</v>
      </c>
      <c r="K7" s="36">
        <v>30</v>
      </c>
      <c r="L7" s="34">
        <f>(J7/100)*K7</f>
        <v>0.15</v>
      </c>
      <c r="M7" s="35">
        <f>(L7/6)*100</f>
        <v>2.5</v>
      </c>
      <c r="N7" s="34" t="s">
        <v>162</v>
      </c>
      <c r="O7" s="34" t="s">
        <v>24</v>
      </c>
      <c r="P7" s="37">
        <v>38804</v>
      </c>
      <c r="Q7" s="46"/>
    </row>
    <row r="8" spans="1:17" s="32" customFormat="1" ht="30">
      <c r="A8" s="32" t="s">
        <v>58</v>
      </c>
      <c r="B8" s="33" t="s">
        <v>96</v>
      </c>
      <c r="C8" s="33" t="s">
        <v>96</v>
      </c>
      <c r="D8" s="36" t="s">
        <v>13</v>
      </c>
      <c r="E8" s="36" t="s">
        <v>13</v>
      </c>
      <c r="F8" s="36" t="s">
        <v>13</v>
      </c>
      <c r="G8" s="36" t="s">
        <v>13</v>
      </c>
      <c r="H8" s="36" t="s">
        <v>13</v>
      </c>
      <c r="I8" s="38" t="s">
        <v>13</v>
      </c>
      <c r="J8" s="38">
        <v>0.5</v>
      </c>
      <c r="K8" s="34">
        <v>30</v>
      </c>
      <c r="L8" s="34">
        <f>(J8/100)*K8</f>
        <v>0.15</v>
      </c>
      <c r="M8" s="35">
        <f>(L8/6)*100</f>
        <v>2.5</v>
      </c>
      <c r="N8" s="34">
        <v>1</v>
      </c>
      <c r="O8" s="34" t="s">
        <v>13</v>
      </c>
      <c r="P8" s="37">
        <v>38868</v>
      </c>
      <c r="Q8" s="46" t="s">
        <v>256</v>
      </c>
    </row>
    <row r="9" spans="4:17" s="69" customFormat="1" ht="15.75">
      <c r="D9" s="85"/>
      <c r="E9" s="85"/>
      <c r="F9" s="85"/>
      <c r="G9" s="85">
        <f>SUM(G2:G7)/2</f>
        <v>0.185</v>
      </c>
      <c r="H9" s="85"/>
      <c r="I9" s="85"/>
      <c r="J9" s="85">
        <f>SUM(J2:J8)/4</f>
        <v>0.475</v>
      </c>
      <c r="K9" s="85"/>
      <c r="L9" s="85">
        <f>SUM(L2:L8)/4</f>
        <v>0.14250000000000002</v>
      </c>
      <c r="M9" s="85">
        <f>SUM(M2:M8)/4</f>
        <v>2.375</v>
      </c>
      <c r="N9" s="85"/>
      <c r="O9" s="85"/>
      <c r="P9" s="85"/>
      <c r="Q9" s="92"/>
    </row>
    <row r="10" spans="4:17" s="69" customFormat="1" ht="15.75"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92"/>
    </row>
    <row r="11" spans="1:17" s="69" customFormat="1" ht="15.75" customHeight="1">
      <c r="A11" s="170" t="s">
        <v>312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ht="15.75" thickBot="1"/>
    <row r="13" spans="1:4" ht="15.75">
      <c r="A13" s="166" t="s">
        <v>167</v>
      </c>
      <c r="B13" s="167"/>
      <c r="C13" s="167"/>
      <c r="D13" s="168"/>
    </row>
    <row r="14" spans="1:4" ht="15">
      <c r="A14" s="160" t="s">
        <v>16</v>
      </c>
      <c r="B14" s="161"/>
      <c r="C14" s="161"/>
      <c r="D14" s="162"/>
    </row>
    <row r="15" spans="1:4" ht="15">
      <c r="A15" s="160" t="s">
        <v>15</v>
      </c>
      <c r="B15" s="161"/>
      <c r="C15" s="161"/>
      <c r="D15" s="162"/>
    </row>
    <row r="16" spans="1:4" ht="30" customHeight="1">
      <c r="A16" s="160" t="s">
        <v>190</v>
      </c>
      <c r="B16" s="161"/>
      <c r="C16" s="161"/>
      <c r="D16" s="162"/>
    </row>
    <row r="17" spans="1:4" ht="15">
      <c r="A17" s="160" t="s">
        <v>160</v>
      </c>
      <c r="B17" s="161"/>
      <c r="C17" s="161"/>
      <c r="D17" s="162"/>
    </row>
    <row r="18" spans="1:4" ht="15">
      <c r="A18" s="160" t="s">
        <v>159</v>
      </c>
      <c r="B18" s="161"/>
      <c r="C18" s="161"/>
      <c r="D18" s="162"/>
    </row>
    <row r="19" spans="1:4" ht="15.75" thickBot="1">
      <c r="A19" s="163" t="s">
        <v>175</v>
      </c>
      <c r="B19" s="164"/>
      <c r="C19" s="164"/>
      <c r="D19" s="165"/>
    </row>
  </sheetData>
  <mergeCells count="8">
    <mergeCell ref="A19:D19"/>
    <mergeCell ref="A11:Q11"/>
    <mergeCell ref="A13:D13"/>
    <mergeCell ref="A14:D14"/>
    <mergeCell ref="A15:D15"/>
    <mergeCell ref="A16:D16"/>
    <mergeCell ref="A17:D17"/>
    <mergeCell ref="A18:D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="75" zoomScaleNormal="75" workbookViewId="0" topLeftCell="A1">
      <pane xSplit="6" ySplit="4" topLeftCell="K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20.00390625" style="42" customWidth="1"/>
    <col min="2" max="2" width="16.00390625" style="42" customWidth="1"/>
    <col min="3" max="9" width="13.28125" style="42" customWidth="1"/>
    <col min="10" max="10" width="13.28125" style="59" customWidth="1"/>
    <col min="11" max="11" width="13.28125" style="42" customWidth="1"/>
    <col min="12" max="13" width="13.28125" style="59" customWidth="1"/>
    <col min="14" max="14" width="17.421875" style="42" customWidth="1"/>
    <col min="15" max="16384" width="13.28125" style="42" customWidth="1"/>
  </cols>
  <sheetData>
    <row r="1" spans="1:17" s="32" customFormat="1" ht="47.25">
      <c r="A1" s="29" t="s">
        <v>14</v>
      </c>
      <c r="B1" s="29" t="s">
        <v>122</v>
      </c>
      <c r="C1" s="29" t="s">
        <v>0</v>
      </c>
      <c r="D1" s="30" t="s">
        <v>246</v>
      </c>
      <c r="E1" s="30" t="s">
        <v>194</v>
      </c>
      <c r="F1" s="30" t="s">
        <v>2</v>
      </c>
      <c r="G1" s="30" t="s">
        <v>5</v>
      </c>
      <c r="H1" s="30" t="s">
        <v>19</v>
      </c>
      <c r="I1" s="5" t="s">
        <v>1</v>
      </c>
      <c r="J1" s="5" t="s">
        <v>17</v>
      </c>
      <c r="K1" s="5" t="s">
        <v>311</v>
      </c>
      <c r="L1" s="5" t="s">
        <v>223</v>
      </c>
      <c r="M1" s="5" t="s">
        <v>224</v>
      </c>
      <c r="N1" s="5" t="s">
        <v>3</v>
      </c>
      <c r="O1" s="5" t="s">
        <v>18</v>
      </c>
      <c r="P1" s="31" t="s">
        <v>4</v>
      </c>
      <c r="Q1" s="29" t="s">
        <v>166</v>
      </c>
    </row>
    <row r="2" spans="1:16" s="33" customFormat="1" ht="45">
      <c r="A2" s="32" t="s">
        <v>9</v>
      </c>
      <c r="B2" s="33" t="s">
        <v>34</v>
      </c>
      <c r="C2" s="33" t="s">
        <v>56</v>
      </c>
      <c r="D2" s="34" t="s">
        <v>24</v>
      </c>
      <c r="E2" s="34" t="s">
        <v>21</v>
      </c>
      <c r="F2" s="34" t="s">
        <v>13</v>
      </c>
      <c r="G2" s="34">
        <v>0.9</v>
      </c>
      <c r="H2" s="36" t="s">
        <v>24</v>
      </c>
      <c r="I2" s="34" t="s">
        <v>13</v>
      </c>
      <c r="J2" s="35">
        <f>G2*2.5</f>
        <v>2.25</v>
      </c>
      <c r="K2" s="34">
        <v>30</v>
      </c>
      <c r="L2" s="35">
        <f>(J2/100)*K2</f>
        <v>0.6749999999999999</v>
      </c>
      <c r="M2" s="35">
        <f>L2/6*100</f>
        <v>11.249999999999998</v>
      </c>
      <c r="N2" s="34" t="s">
        <v>162</v>
      </c>
      <c r="O2" s="34" t="s">
        <v>24</v>
      </c>
      <c r="P2" s="37">
        <v>38806</v>
      </c>
    </row>
    <row r="3" spans="1:17" s="32" customFormat="1" ht="15">
      <c r="A3" s="68" t="s">
        <v>11</v>
      </c>
      <c r="B3" s="46" t="s">
        <v>200</v>
      </c>
      <c r="C3" s="33" t="s">
        <v>56</v>
      </c>
      <c r="D3" s="34" t="s">
        <v>24</v>
      </c>
      <c r="E3" s="34" t="s">
        <v>13</v>
      </c>
      <c r="F3" s="34" t="s">
        <v>13</v>
      </c>
      <c r="G3" s="34" t="s">
        <v>13</v>
      </c>
      <c r="H3" s="34" t="s">
        <v>13</v>
      </c>
      <c r="I3" s="34" t="s">
        <v>13</v>
      </c>
      <c r="J3" s="34" t="s">
        <v>13</v>
      </c>
      <c r="K3" s="34" t="s">
        <v>13</v>
      </c>
      <c r="L3" s="34" t="s">
        <v>13</v>
      </c>
      <c r="M3" s="35" t="s">
        <v>13</v>
      </c>
      <c r="N3" s="34" t="s">
        <v>13</v>
      </c>
      <c r="O3" s="34" t="s">
        <v>13</v>
      </c>
      <c r="P3" s="34" t="s">
        <v>13</v>
      </c>
      <c r="Q3" s="33"/>
    </row>
    <row r="4" spans="1:17" s="33" customFormat="1" ht="45">
      <c r="A4" s="33" t="s">
        <v>110</v>
      </c>
      <c r="B4" s="33" t="s">
        <v>173</v>
      </c>
      <c r="C4" s="33" t="s">
        <v>56</v>
      </c>
      <c r="D4" s="34" t="s">
        <v>24</v>
      </c>
      <c r="E4" s="34" t="s">
        <v>21</v>
      </c>
      <c r="F4" s="34" t="s">
        <v>13</v>
      </c>
      <c r="G4" s="34">
        <v>1</v>
      </c>
      <c r="H4" s="34" t="s">
        <v>24</v>
      </c>
      <c r="I4" s="34" t="s">
        <v>13</v>
      </c>
      <c r="J4" s="35">
        <f>G4*2.5</f>
        <v>2.5</v>
      </c>
      <c r="K4" s="34">
        <v>30</v>
      </c>
      <c r="L4" s="35">
        <f>(J4/100)*K4</f>
        <v>0.75</v>
      </c>
      <c r="M4" s="35">
        <f>L4/6*100</f>
        <v>12.5</v>
      </c>
      <c r="N4" s="34" t="s">
        <v>162</v>
      </c>
      <c r="O4" s="34" t="s">
        <v>13</v>
      </c>
      <c r="P4" s="37">
        <v>38828</v>
      </c>
      <c r="Q4" s="33" t="s">
        <v>172</v>
      </c>
    </row>
    <row r="5" spans="1:17" s="33" customFormat="1" ht="45">
      <c r="A5" s="33" t="s">
        <v>110</v>
      </c>
      <c r="B5" s="33" t="s">
        <v>34</v>
      </c>
      <c r="C5" s="33" t="s">
        <v>56</v>
      </c>
      <c r="D5" s="34" t="s">
        <v>24</v>
      </c>
      <c r="E5" s="34" t="s">
        <v>21</v>
      </c>
      <c r="F5" s="34" t="s">
        <v>13</v>
      </c>
      <c r="G5" s="34">
        <v>1.1</v>
      </c>
      <c r="H5" s="34" t="s">
        <v>24</v>
      </c>
      <c r="I5" s="34" t="s">
        <v>13</v>
      </c>
      <c r="J5" s="35">
        <f>G5*2.5</f>
        <v>2.75</v>
      </c>
      <c r="K5" s="34">
        <v>40</v>
      </c>
      <c r="L5" s="35">
        <f>(J5/100)*40</f>
        <v>1.1</v>
      </c>
      <c r="M5" s="35">
        <f>L5/6*100</f>
        <v>18.333333333333336</v>
      </c>
      <c r="N5" s="34" t="s">
        <v>162</v>
      </c>
      <c r="O5" s="34" t="s">
        <v>13</v>
      </c>
      <c r="P5" s="37">
        <v>38828</v>
      </c>
      <c r="Q5" s="33" t="s">
        <v>172</v>
      </c>
    </row>
    <row r="6" spans="1:16" s="33" customFormat="1" ht="30">
      <c r="A6" s="32" t="s">
        <v>10</v>
      </c>
      <c r="B6" s="46" t="s">
        <v>245</v>
      </c>
      <c r="C6" s="33" t="s">
        <v>56</v>
      </c>
      <c r="D6" s="34" t="s">
        <v>24</v>
      </c>
      <c r="E6" s="34" t="s">
        <v>13</v>
      </c>
      <c r="F6" s="34" t="s">
        <v>13</v>
      </c>
      <c r="G6" s="34" t="s">
        <v>13</v>
      </c>
      <c r="H6" s="34" t="s">
        <v>13</v>
      </c>
      <c r="I6" s="34" t="s">
        <v>13</v>
      </c>
      <c r="J6" s="35" t="s">
        <v>13</v>
      </c>
      <c r="K6" s="34" t="s">
        <v>13</v>
      </c>
      <c r="L6" s="35" t="s">
        <v>13</v>
      </c>
      <c r="M6" s="35" t="s">
        <v>13</v>
      </c>
      <c r="N6" s="34" t="s">
        <v>13</v>
      </c>
      <c r="O6" s="34" t="s">
        <v>13</v>
      </c>
      <c r="P6" s="37">
        <v>38827</v>
      </c>
    </row>
    <row r="7" spans="1:16" s="32" customFormat="1" ht="30">
      <c r="A7" s="32" t="s">
        <v>163</v>
      </c>
      <c r="B7" s="32" t="s">
        <v>164</v>
      </c>
      <c r="C7" s="32" t="s">
        <v>56</v>
      </c>
      <c r="D7" s="34" t="s">
        <v>24</v>
      </c>
      <c r="E7" s="36" t="s">
        <v>24</v>
      </c>
      <c r="F7" s="36" t="s">
        <v>13</v>
      </c>
      <c r="G7" s="36" t="s">
        <v>13</v>
      </c>
      <c r="H7" s="36" t="s">
        <v>24</v>
      </c>
      <c r="I7" s="36" t="s">
        <v>13</v>
      </c>
      <c r="J7" s="35" t="s">
        <v>13</v>
      </c>
      <c r="K7" s="34" t="s">
        <v>13</v>
      </c>
      <c r="L7" s="35" t="s">
        <v>13</v>
      </c>
      <c r="M7" s="35" t="s">
        <v>13</v>
      </c>
      <c r="N7" s="36">
        <v>6</v>
      </c>
      <c r="O7" s="36" t="s">
        <v>24</v>
      </c>
      <c r="P7" s="39">
        <v>38806</v>
      </c>
    </row>
    <row r="8" spans="1:16" s="33" customFormat="1" ht="15">
      <c r="A8" s="32" t="s">
        <v>6</v>
      </c>
      <c r="B8" s="33" t="s">
        <v>149</v>
      </c>
      <c r="C8" s="33" t="s">
        <v>156</v>
      </c>
      <c r="D8" s="34" t="s">
        <v>24</v>
      </c>
      <c r="E8" s="34" t="s">
        <v>21</v>
      </c>
      <c r="F8" s="34" t="s">
        <v>13</v>
      </c>
      <c r="G8" s="34">
        <v>0.9</v>
      </c>
      <c r="H8" s="36" t="s">
        <v>21</v>
      </c>
      <c r="I8" s="34" t="s">
        <v>13</v>
      </c>
      <c r="J8" s="35">
        <v>2.2</v>
      </c>
      <c r="K8" s="34">
        <v>30</v>
      </c>
      <c r="L8" s="35">
        <f>(J8/100)*K8</f>
        <v>0.66</v>
      </c>
      <c r="M8" s="35">
        <f>L8/6*100</f>
        <v>11</v>
      </c>
      <c r="N8" s="34">
        <v>4</v>
      </c>
      <c r="O8" s="34" t="s">
        <v>24</v>
      </c>
      <c r="P8" s="37">
        <v>38806</v>
      </c>
    </row>
    <row r="9" spans="1:16" s="33" customFormat="1" ht="15">
      <c r="A9" s="32" t="s">
        <v>243</v>
      </c>
      <c r="B9" s="33" t="s">
        <v>34</v>
      </c>
      <c r="C9" s="33" t="s">
        <v>56</v>
      </c>
      <c r="D9" s="34" t="s">
        <v>24</v>
      </c>
      <c r="E9" s="34" t="s">
        <v>21</v>
      </c>
      <c r="F9" s="34" t="s">
        <v>13</v>
      </c>
      <c r="G9" s="34">
        <v>1.2</v>
      </c>
      <c r="H9" s="34" t="s">
        <v>21</v>
      </c>
      <c r="I9" s="34" t="s">
        <v>13</v>
      </c>
      <c r="J9" s="35">
        <v>3</v>
      </c>
      <c r="K9" s="34">
        <v>30</v>
      </c>
      <c r="L9" s="35">
        <f>(J9/100)*K9</f>
        <v>0.8999999999999999</v>
      </c>
      <c r="M9" s="35">
        <f>L9/6*100</f>
        <v>15</v>
      </c>
      <c r="N9" s="34">
        <v>4</v>
      </c>
      <c r="O9" s="34" t="s">
        <v>24</v>
      </c>
      <c r="P9" s="39">
        <v>38796</v>
      </c>
    </row>
    <row r="10" spans="1:16" s="33" customFormat="1" ht="15">
      <c r="A10" s="32" t="s">
        <v>58</v>
      </c>
      <c r="B10" s="33" t="s">
        <v>56</v>
      </c>
      <c r="C10" s="33" t="s">
        <v>56</v>
      </c>
      <c r="D10" s="34" t="s">
        <v>24</v>
      </c>
      <c r="E10" s="34" t="s">
        <v>24</v>
      </c>
      <c r="F10" s="34" t="s">
        <v>13</v>
      </c>
      <c r="G10" s="34" t="s">
        <v>13</v>
      </c>
      <c r="H10" s="34" t="s">
        <v>24</v>
      </c>
      <c r="I10" s="34" t="s">
        <v>13</v>
      </c>
      <c r="J10" s="34" t="s">
        <v>13</v>
      </c>
      <c r="K10" s="34">
        <v>30</v>
      </c>
      <c r="L10" s="34" t="s">
        <v>13</v>
      </c>
      <c r="M10" s="34" t="s">
        <v>13</v>
      </c>
      <c r="N10" s="34" t="s">
        <v>13</v>
      </c>
      <c r="O10" s="34" t="s">
        <v>24</v>
      </c>
      <c r="P10" s="39">
        <v>38868</v>
      </c>
    </row>
    <row r="11" spans="1:16" s="33" customFormat="1" ht="15">
      <c r="A11" s="32" t="s">
        <v>50</v>
      </c>
      <c r="B11" s="33" t="s">
        <v>56</v>
      </c>
      <c r="C11" s="33" t="s">
        <v>56</v>
      </c>
      <c r="D11" s="34" t="s">
        <v>24</v>
      </c>
      <c r="E11" s="34" t="s">
        <v>21</v>
      </c>
      <c r="F11" s="34" t="s">
        <v>13</v>
      </c>
      <c r="G11" s="34">
        <v>2.7</v>
      </c>
      <c r="H11" s="36" t="s">
        <v>21</v>
      </c>
      <c r="I11" s="34" t="s">
        <v>13</v>
      </c>
      <c r="J11" s="35">
        <v>6.8</v>
      </c>
      <c r="K11" s="34">
        <v>30</v>
      </c>
      <c r="L11" s="35">
        <f>(J11/100)*K11</f>
        <v>2.04</v>
      </c>
      <c r="M11" s="35">
        <f>L11/6*100</f>
        <v>34</v>
      </c>
      <c r="N11" s="34">
        <v>4</v>
      </c>
      <c r="O11" s="36" t="s">
        <v>24</v>
      </c>
      <c r="P11" s="37">
        <v>38796</v>
      </c>
    </row>
    <row r="12" spans="1:16" s="32" customFormat="1" ht="15">
      <c r="A12" s="32" t="s">
        <v>8</v>
      </c>
      <c r="B12" s="46" t="s">
        <v>200</v>
      </c>
      <c r="C12" s="33" t="s">
        <v>56</v>
      </c>
      <c r="D12" s="34" t="s">
        <v>24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5" t="s">
        <v>13</v>
      </c>
      <c r="N12" s="34" t="s">
        <v>13</v>
      </c>
      <c r="O12" s="34" t="s">
        <v>13</v>
      </c>
      <c r="P12" s="34" t="s">
        <v>13</v>
      </c>
    </row>
    <row r="13" spans="7:13" ht="15.75">
      <c r="G13" s="41">
        <f>SUM(G2:G12)/6</f>
        <v>1.3</v>
      </c>
      <c r="J13" s="41">
        <f>SUM(J2:J12)/6</f>
        <v>3.25</v>
      </c>
      <c r="K13" s="41"/>
      <c r="L13" s="40">
        <f>SUM(L2:L12)/6</f>
        <v>1.0208333333333333</v>
      </c>
      <c r="M13" s="40">
        <f>SUM(M2:M12)/6</f>
        <v>17.01388888888889</v>
      </c>
    </row>
    <row r="14" spans="7:13" ht="15.75">
      <c r="G14" s="41"/>
      <c r="J14" s="41"/>
      <c r="K14" s="41"/>
      <c r="L14" s="40"/>
      <c r="M14" s="40"/>
    </row>
    <row r="15" spans="1:17" s="69" customFormat="1" ht="15.75">
      <c r="A15" s="170" t="s">
        <v>312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ht="15.75" thickBot="1"/>
    <row r="17" spans="1:4" ht="15" customHeight="1">
      <c r="A17" s="166" t="s">
        <v>167</v>
      </c>
      <c r="B17" s="167"/>
      <c r="C17" s="167"/>
      <c r="D17" s="168"/>
    </row>
    <row r="18" spans="1:4" ht="15" customHeight="1">
      <c r="A18" s="160" t="s">
        <v>16</v>
      </c>
      <c r="B18" s="161"/>
      <c r="C18" s="161"/>
      <c r="D18" s="162"/>
    </row>
    <row r="19" spans="1:4" ht="15" customHeight="1">
      <c r="A19" s="160" t="s">
        <v>15</v>
      </c>
      <c r="B19" s="161"/>
      <c r="C19" s="161"/>
      <c r="D19" s="162"/>
    </row>
    <row r="20" spans="1:4" ht="30" customHeight="1">
      <c r="A20" s="160" t="s">
        <v>190</v>
      </c>
      <c r="B20" s="161"/>
      <c r="C20" s="161"/>
      <c r="D20" s="162"/>
    </row>
    <row r="21" spans="1:4" ht="15" customHeight="1">
      <c r="A21" s="160" t="s">
        <v>160</v>
      </c>
      <c r="B21" s="161"/>
      <c r="C21" s="161"/>
      <c r="D21" s="162"/>
    </row>
    <row r="22" spans="1:4" ht="15" customHeight="1">
      <c r="A22" s="160" t="s">
        <v>159</v>
      </c>
      <c r="B22" s="161"/>
      <c r="C22" s="161"/>
      <c r="D22" s="162"/>
    </row>
    <row r="23" spans="1:4" ht="15.75" customHeight="1" thickBot="1">
      <c r="A23" s="163" t="s">
        <v>175</v>
      </c>
      <c r="B23" s="164"/>
      <c r="C23" s="164"/>
      <c r="D23" s="165"/>
    </row>
  </sheetData>
  <mergeCells count="8">
    <mergeCell ref="A23:D23"/>
    <mergeCell ref="A15:Q15"/>
    <mergeCell ref="A17:D17"/>
    <mergeCell ref="A18:D18"/>
    <mergeCell ref="A19:D19"/>
    <mergeCell ref="A20:D20"/>
    <mergeCell ref="A21:D21"/>
    <mergeCell ref="A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 BPU</dc:creator>
  <cp:keywords/>
  <dc:description/>
  <cp:lastModifiedBy> </cp:lastModifiedBy>
  <cp:lastPrinted>2006-07-27T09:04:12Z</cp:lastPrinted>
  <dcterms:created xsi:type="dcterms:W3CDTF">2005-04-29T08:48:19Z</dcterms:created>
  <dcterms:modified xsi:type="dcterms:W3CDTF">2006-07-27T10:40:31Z</dcterms:modified>
  <cp:category/>
  <cp:version/>
  <cp:contentType/>
  <cp:contentStatus/>
</cp:coreProperties>
</file>